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Foglio1!$A$1:$AA$129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K47" i="1"/>
  <c r="K32"/>
  <c r="G46"/>
  <c r="G45"/>
  <c r="G44"/>
  <c r="G43"/>
  <c r="G42"/>
  <c r="G41"/>
  <c r="G40"/>
  <c r="G39"/>
  <c r="G38"/>
  <c r="G37"/>
  <c r="G23"/>
  <c r="G24"/>
  <c r="G25"/>
  <c r="G26"/>
  <c r="G27"/>
  <c r="G28"/>
  <c r="G29"/>
  <c r="G30"/>
  <c r="G31"/>
  <c r="G22"/>
  <c r="X46" l="1"/>
  <c r="Y46" s="1"/>
  <c r="V46"/>
  <c r="U46"/>
  <c r="W46" s="1"/>
  <c r="R46"/>
  <c r="T46" s="1"/>
  <c r="P46"/>
  <c r="O46"/>
  <c r="Q46" s="1"/>
  <c r="L46"/>
  <c r="M46" s="1"/>
  <c r="Y45"/>
  <c r="X45"/>
  <c r="Z45" s="1"/>
  <c r="U45"/>
  <c r="W45" s="1"/>
  <c r="R45"/>
  <c r="T45" s="1"/>
  <c r="O45"/>
  <c r="P45" s="1"/>
  <c r="M45"/>
  <c r="L45"/>
  <c r="N45" s="1"/>
  <c r="X44"/>
  <c r="Z44" s="1"/>
  <c r="V44"/>
  <c r="U44"/>
  <c r="W44" s="1"/>
  <c r="R44"/>
  <c r="S44" s="1"/>
  <c r="P44"/>
  <c r="O44"/>
  <c r="Q44" s="1"/>
  <c r="L44"/>
  <c r="N44" s="1"/>
  <c r="X43"/>
  <c r="Z43" s="1"/>
  <c r="U43"/>
  <c r="V43" s="1"/>
  <c r="S43"/>
  <c r="R43"/>
  <c r="T43" s="1"/>
  <c r="O43"/>
  <c r="Q43" s="1"/>
  <c r="M43"/>
  <c r="L43"/>
  <c r="N43" s="1"/>
  <c r="X42"/>
  <c r="Y42" s="1"/>
  <c r="V42"/>
  <c r="U42"/>
  <c r="W42" s="1"/>
  <c r="R42"/>
  <c r="T42" s="1"/>
  <c r="O42"/>
  <c r="Q42" s="1"/>
  <c r="L42"/>
  <c r="M42" s="1"/>
  <c r="Y41"/>
  <c r="X41"/>
  <c r="Z41" s="1"/>
  <c r="U41"/>
  <c r="W41" s="1"/>
  <c r="R41"/>
  <c r="S41" s="1"/>
  <c r="Q41"/>
  <c r="O41"/>
  <c r="P41" s="1"/>
  <c r="M41"/>
  <c r="L41"/>
  <c r="N41" s="1"/>
  <c r="X40"/>
  <c r="Z40" s="1"/>
  <c r="U40"/>
  <c r="V40" s="1"/>
  <c r="T40"/>
  <c r="R40"/>
  <c r="S40" s="1"/>
  <c r="P40"/>
  <c r="O40"/>
  <c r="Q40" s="1"/>
  <c r="L40"/>
  <c r="N40" s="1"/>
  <c r="X39"/>
  <c r="Y39" s="1"/>
  <c r="W39"/>
  <c r="U39"/>
  <c r="V39" s="1"/>
  <c r="S39"/>
  <c r="R39"/>
  <c r="T39" s="1"/>
  <c r="O39"/>
  <c r="Q39" s="1"/>
  <c r="L39"/>
  <c r="M39" s="1"/>
  <c r="Z38"/>
  <c r="X38"/>
  <c r="Y38" s="1"/>
  <c r="V38"/>
  <c r="U38"/>
  <c r="W38" s="1"/>
  <c r="R38"/>
  <c r="T38" s="1"/>
  <c r="O38"/>
  <c r="P38" s="1"/>
  <c r="N38"/>
  <c r="L38"/>
  <c r="M38" s="1"/>
  <c r="Y37"/>
  <c r="X37"/>
  <c r="Z37" s="1"/>
  <c r="U37"/>
  <c r="W37" s="1"/>
  <c r="R37"/>
  <c r="S37" s="1"/>
  <c r="Q37"/>
  <c r="O37"/>
  <c r="P37" s="1"/>
  <c r="M37"/>
  <c r="L37"/>
  <c r="N37" s="1"/>
  <c r="X31"/>
  <c r="Z31" s="1"/>
  <c r="U31"/>
  <c r="V31" s="1"/>
  <c r="T31"/>
  <c r="R31"/>
  <c r="S31" s="1"/>
  <c r="Q31"/>
  <c r="O31"/>
  <c r="P31" s="1"/>
  <c r="L31"/>
  <c r="N31" s="1"/>
  <c r="X30"/>
  <c r="Y30" s="1"/>
  <c r="W30"/>
  <c r="U30"/>
  <c r="V30" s="1"/>
  <c r="T30"/>
  <c r="R30"/>
  <c r="S30" s="1"/>
  <c r="O30"/>
  <c r="Q30" s="1"/>
  <c r="L30"/>
  <c r="M30" s="1"/>
  <c r="Z29"/>
  <c r="X29"/>
  <c r="Y29" s="1"/>
  <c r="W29"/>
  <c r="U29"/>
  <c r="V29" s="1"/>
  <c r="R29"/>
  <c r="T29" s="1"/>
  <c r="O29"/>
  <c r="P29" s="1"/>
  <c r="N29"/>
  <c r="L29"/>
  <c r="M29" s="1"/>
  <c r="X28"/>
  <c r="Y28" s="1"/>
  <c r="U28"/>
  <c r="W28" s="1"/>
  <c r="R28"/>
  <c r="S28" s="1"/>
  <c r="O28"/>
  <c r="Q28" s="1"/>
  <c r="L28"/>
  <c r="M28" s="1"/>
  <c r="Y27"/>
  <c r="X27"/>
  <c r="Z27" s="1"/>
  <c r="U27"/>
  <c r="V27" s="1"/>
  <c r="T27"/>
  <c r="S27"/>
  <c r="R27"/>
  <c r="O27"/>
  <c r="P27" s="1"/>
  <c r="M27"/>
  <c r="L27"/>
  <c r="N27" s="1"/>
  <c r="X26"/>
  <c r="Y26" s="1"/>
  <c r="V26"/>
  <c r="U26"/>
  <c r="W26" s="1"/>
  <c r="R26"/>
  <c r="S26" s="1"/>
  <c r="O26"/>
  <c r="Q26" s="1"/>
  <c r="L26"/>
  <c r="M26" s="1"/>
  <c r="X25"/>
  <c r="Z25" s="1"/>
  <c r="U25"/>
  <c r="V25" s="1"/>
  <c r="R25"/>
  <c r="T25" s="1"/>
  <c r="O25"/>
  <c r="P25" s="1"/>
  <c r="L25"/>
  <c r="N25" s="1"/>
  <c r="Z24"/>
  <c r="X24"/>
  <c r="Y24" s="1"/>
  <c r="U24"/>
  <c r="W24" s="1"/>
  <c r="R24"/>
  <c r="S24" s="1"/>
  <c r="P24"/>
  <c r="O24"/>
  <c r="Q24" s="1"/>
  <c r="L24"/>
  <c r="M24" s="1"/>
  <c r="X23"/>
  <c r="Z23" s="1"/>
  <c r="U23"/>
  <c r="V23" s="1"/>
  <c r="S23"/>
  <c r="R23"/>
  <c r="T23" s="1"/>
  <c r="O23"/>
  <c r="P23" s="1"/>
  <c r="M23"/>
  <c r="L23"/>
  <c r="N23" s="1"/>
  <c r="X22"/>
  <c r="Y22" s="1"/>
  <c r="U22"/>
  <c r="W22" s="1"/>
  <c r="R22"/>
  <c r="S22" s="1"/>
  <c r="O22"/>
  <c r="Q22" s="1"/>
  <c r="L22"/>
  <c r="M22" s="1"/>
  <c r="H49"/>
  <c r="C49"/>
  <c r="C47"/>
  <c r="C32"/>
  <c r="H42"/>
  <c r="H43"/>
  <c r="H44"/>
  <c r="H45"/>
  <c r="H46"/>
  <c r="E38"/>
  <c r="E39"/>
  <c r="E40"/>
  <c r="E41"/>
  <c r="E42"/>
  <c r="E43"/>
  <c r="E44"/>
  <c r="E45"/>
  <c r="E46"/>
  <c r="E37"/>
  <c r="H29"/>
  <c r="H30"/>
  <c r="H31"/>
  <c r="E23"/>
  <c r="E24"/>
  <c r="E25"/>
  <c r="E26"/>
  <c r="E27"/>
  <c r="E28"/>
  <c r="E29"/>
  <c r="E30"/>
  <c r="E31"/>
  <c r="E22"/>
  <c r="H28"/>
  <c r="H41"/>
  <c r="H40"/>
  <c r="H39"/>
  <c r="H38"/>
  <c r="H37"/>
  <c r="H23"/>
  <c r="H24"/>
  <c r="H25"/>
  <c r="H26"/>
  <c r="H27"/>
  <c r="P42" l="1"/>
  <c r="Y43"/>
  <c r="S45"/>
  <c r="Y23"/>
  <c r="W25"/>
  <c r="P26"/>
  <c r="P28"/>
  <c r="V28"/>
  <c r="T22"/>
  <c r="Q23"/>
  <c r="V24"/>
  <c r="M25"/>
  <c r="T26"/>
  <c r="S29"/>
  <c r="P30"/>
  <c r="M31"/>
  <c r="Y31"/>
  <c r="N42"/>
  <c r="Z42"/>
  <c r="W43"/>
  <c r="T44"/>
  <c r="Q45"/>
  <c r="N46"/>
  <c r="Z46"/>
  <c r="P22"/>
  <c r="P32" s="1"/>
  <c r="V22"/>
  <c r="V32" s="1"/>
  <c r="N24"/>
  <c r="S25"/>
  <c r="Y25"/>
  <c r="Y32" s="1"/>
  <c r="Q27"/>
  <c r="N28"/>
  <c r="T37"/>
  <c r="Q38"/>
  <c r="N39"/>
  <c r="Z39"/>
  <c r="W40"/>
  <c r="T41"/>
  <c r="V37"/>
  <c r="V47" s="1"/>
  <c r="S38"/>
  <c r="P39"/>
  <c r="M40"/>
  <c r="Y40"/>
  <c r="Y47" s="1"/>
  <c r="V41"/>
  <c r="S42"/>
  <c r="P43"/>
  <c r="M44"/>
  <c r="Y44"/>
  <c r="V45"/>
  <c r="S46"/>
  <c r="S32"/>
  <c r="M32"/>
  <c r="N22"/>
  <c r="Z22"/>
  <c r="W23"/>
  <c r="T24"/>
  <c r="Q25"/>
  <c r="N26"/>
  <c r="Z26"/>
  <c r="W27"/>
  <c r="T28"/>
  <c r="Q29"/>
  <c r="N30"/>
  <c r="Z30"/>
  <c r="W31"/>
  <c r="Z28"/>
  <c r="H47"/>
  <c r="M47" l="1"/>
  <c r="S47"/>
  <c r="P47"/>
  <c r="H22" l="1"/>
  <c r="H32" l="1"/>
</calcChain>
</file>

<file path=xl/sharedStrings.xml><?xml version="1.0" encoding="utf-8"?>
<sst xmlns="http://schemas.openxmlformats.org/spreadsheetml/2006/main" count="114" uniqueCount="52">
  <si>
    <t>mm</t>
  </si>
  <si>
    <t>W/el.</t>
  </si>
  <si>
    <t>el.</t>
  </si>
  <si>
    <t>L/el.</t>
  </si>
  <si>
    <t>T.</t>
  </si>
  <si>
    <t xml:space="preserve">dT </t>
  </si>
  <si>
    <t>h</t>
  </si>
  <si>
    <t>Ambiente</t>
  </si>
  <si>
    <t>amb.</t>
  </si>
  <si>
    <t>entr.</t>
  </si>
  <si>
    <t>rad.</t>
  </si>
  <si>
    <t>media</t>
  </si>
  <si>
    <t>W</t>
  </si>
  <si>
    <t>litri</t>
  </si>
  <si>
    <t>Zona</t>
  </si>
  <si>
    <t>Piano</t>
  </si>
  <si>
    <t>Totale zona:</t>
  </si>
  <si>
    <t>Epos.</t>
  </si>
  <si>
    <t>Classe energetica</t>
  </si>
  <si>
    <t>C</t>
  </si>
  <si>
    <t>W/m3</t>
  </si>
  <si>
    <t>Altezza ambienti</t>
  </si>
  <si>
    <t>m</t>
  </si>
  <si>
    <t>Cl.e.</t>
  </si>
  <si>
    <t>Dispers. Termica</t>
  </si>
  <si>
    <t xml:space="preserve">Temperatura caldaia </t>
  </si>
  <si>
    <t>°C</t>
  </si>
  <si>
    <t>S.</t>
  </si>
  <si>
    <t>m2</t>
  </si>
  <si>
    <t>Q</t>
  </si>
  <si>
    <t>K=1,3</t>
  </si>
  <si>
    <t>Cucina</t>
  </si>
  <si>
    <t>1.1</t>
  </si>
  <si>
    <t>1.2</t>
  </si>
  <si>
    <t>2.1</t>
  </si>
  <si>
    <t>2.2</t>
  </si>
  <si>
    <t>Soggiorno</t>
  </si>
  <si>
    <t>Bagno</t>
  </si>
  <si>
    <t>Servizio</t>
  </si>
  <si>
    <t>giorno</t>
  </si>
  <si>
    <t>terra</t>
  </si>
  <si>
    <t>Box</t>
  </si>
  <si>
    <t>Camera</t>
  </si>
  <si>
    <t>Corridoio</t>
  </si>
  <si>
    <t xml:space="preserve">H </t>
  </si>
  <si>
    <t>N°</t>
  </si>
  <si>
    <t>Radiatori</t>
  </si>
  <si>
    <t>primo</t>
  </si>
  <si>
    <t>L1</t>
  </si>
  <si>
    <t>notte</t>
  </si>
  <si>
    <t>RIPORTO SCHEMA  PLANIMETRICO</t>
  </si>
  <si>
    <t>profondità 185 mm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</si>
</sst>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00"/>
  </numFmts>
  <fonts count="4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sz val="20"/>
      <name val="Arial"/>
      <family val="2"/>
    </font>
    <font>
      <b/>
      <sz val="20"/>
      <color rgb="FFC00000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sz val="20"/>
      <color theme="0"/>
      <name val="Arial Narrow"/>
      <family val="2"/>
    </font>
    <font>
      <b/>
      <sz val="20"/>
      <color theme="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sz val="11"/>
      <color theme="1"/>
      <name val="Arial"/>
      <family val="2"/>
    </font>
    <font>
      <b/>
      <sz val="20"/>
      <color rgb="FF0000FF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color rgb="FFFF0000"/>
      <name val="Arial Narrow"/>
      <family val="2"/>
    </font>
    <font>
      <b/>
      <sz val="16"/>
      <color rgb="FF0000FF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5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Protection="1"/>
    <xf numFmtId="0" fontId="9" fillId="0" borderId="0" xfId="0" applyFont="1" applyBorder="1" applyProtection="1"/>
    <xf numFmtId="0" fontId="0" fillId="0" borderId="0" xfId="0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Protection="1">
      <protection locked="0"/>
    </xf>
    <xf numFmtId="0" fontId="17" fillId="0" borderId="0" xfId="0" applyFont="1" applyFill="1" applyBorder="1"/>
    <xf numFmtId="0" fontId="17" fillId="0" borderId="0" xfId="0" applyFont="1" applyFill="1" applyBorder="1" applyProtection="1">
      <protection locked="0"/>
    </xf>
    <xf numFmtId="165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1" fontId="14" fillId="0" borderId="0" xfId="0" applyNumberFormat="1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locked="0" hidden="1"/>
    </xf>
    <xf numFmtId="0" fontId="7" fillId="0" borderId="0" xfId="0" applyFont="1" applyFill="1" applyBorder="1" applyAlignment="1" applyProtection="1">
      <protection locked="0" hidden="1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 vertical="center"/>
    </xf>
    <xf numFmtId="1" fontId="4" fillId="0" borderId="0" xfId="0" applyNumberFormat="1" applyFont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vertical="center"/>
      <protection locked="0" hidden="1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26" fillId="0" borderId="0" xfId="1" applyNumberFormat="1" applyFont="1" applyFill="1" applyBorder="1" applyAlignment="1" applyProtection="1">
      <alignment horizontal="center" vertical="center"/>
      <protection hidden="1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/>
    <xf numFmtId="1" fontId="28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4" fillId="0" borderId="0" xfId="0" applyFont="1"/>
    <xf numFmtId="0" fontId="32" fillId="0" borderId="0" xfId="0" applyFont="1"/>
    <xf numFmtId="2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/>
    </xf>
    <xf numFmtId="0" fontId="5" fillId="0" borderId="0" xfId="0" applyFont="1" applyBorder="1"/>
    <xf numFmtId="0" fontId="33" fillId="0" borderId="0" xfId="0" applyFont="1"/>
    <xf numFmtId="0" fontId="34" fillId="0" borderId="0" xfId="0" applyFont="1" applyBorder="1"/>
    <xf numFmtId="0" fontId="0" fillId="0" borderId="0" xfId="0" applyBorder="1" applyAlignment="1">
      <alignment horizontal="center"/>
    </xf>
    <xf numFmtId="0" fontId="35" fillId="0" borderId="0" xfId="0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justify"/>
    </xf>
    <xf numFmtId="0" fontId="37" fillId="0" borderId="0" xfId="0" applyFont="1" applyBorder="1"/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/>
      <protection hidden="1"/>
    </xf>
    <xf numFmtId="0" fontId="38" fillId="0" borderId="0" xfId="0" applyFont="1" applyBorder="1" applyAlignment="1">
      <alignment horizontal="center"/>
    </xf>
    <xf numFmtId="0" fontId="38" fillId="0" borderId="7" xfId="0" applyFont="1" applyBorder="1"/>
    <xf numFmtId="0" fontId="38" fillId="0" borderId="0" xfId="0" applyFont="1" applyBorder="1"/>
    <xf numFmtId="0" fontId="38" fillId="0" borderId="0" xfId="0" applyFont="1" applyFill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4" fillId="0" borderId="12" xfId="0" applyFont="1" applyBorder="1"/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Protection="1"/>
    <xf numFmtId="0" fontId="4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/>
    <xf numFmtId="0" fontId="19" fillId="0" borderId="0" xfId="0" applyFont="1" applyBorder="1" applyAlignment="1"/>
    <xf numFmtId="0" fontId="0" fillId="0" borderId="0" xfId="0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0" fontId="19" fillId="0" borderId="0" xfId="0" applyFont="1" applyBorder="1" applyAlignment="1" applyProtection="1"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49" fontId="22" fillId="0" borderId="0" xfId="0" applyNumberFormat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2" fontId="9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 hidden="1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Fill="1" applyBorder="1" applyAlignment="1" applyProtection="1">
      <alignment horizontal="left" vertical="center"/>
      <protection locked="0" hidden="1"/>
    </xf>
    <xf numFmtId="2" fontId="15" fillId="0" borderId="0" xfId="0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0" fontId="39" fillId="0" borderId="1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164" fontId="7" fillId="3" borderId="12" xfId="0" applyNumberFormat="1" applyFont="1" applyFill="1" applyBorder="1" applyAlignment="1" applyProtection="1">
      <alignment horizontal="center"/>
      <protection hidden="1"/>
    </xf>
    <xf numFmtId="164" fontId="7" fillId="3" borderId="1" xfId="0" applyNumberFormat="1" applyFont="1" applyFill="1" applyBorder="1" applyAlignment="1" applyProtection="1">
      <alignment horizontal="center"/>
      <protection hidden="1"/>
    </xf>
    <xf numFmtId="1" fontId="7" fillId="3" borderId="0" xfId="0" applyNumberFormat="1" applyFont="1" applyFill="1" applyBorder="1" applyAlignment="1" applyProtection="1">
      <alignment horizontal="center" vertical="center"/>
      <protection hidden="1"/>
    </xf>
    <xf numFmtId="164" fontId="7" fillId="3" borderId="0" xfId="0" applyNumberFormat="1" applyFont="1" applyFill="1" applyBorder="1" applyAlignment="1" applyProtection="1">
      <alignment horizontal="center" vertical="center"/>
      <protection hidden="1"/>
    </xf>
    <xf numFmtId="1" fontId="7" fillId="3" borderId="8" xfId="0" applyNumberFormat="1" applyFont="1" applyFill="1" applyBorder="1" applyAlignment="1" applyProtection="1">
      <alignment horizontal="center" vertical="center"/>
      <protection hidden="1"/>
    </xf>
    <xf numFmtId="164" fontId="7" fillId="3" borderId="2" xfId="0" applyNumberFormat="1" applyFont="1" applyFill="1" applyBorder="1" applyAlignment="1" applyProtection="1">
      <alignment horizontal="center"/>
      <protection hidden="1"/>
    </xf>
    <xf numFmtId="0" fontId="38" fillId="0" borderId="7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38" fillId="0" borderId="0" xfId="0" applyFont="1" applyBorder="1" applyProtection="1">
      <protection hidden="1"/>
    </xf>
    <xf numFmtId="1" fontId="8" fillId="3" borderId="9" xfId="0" applyNumberFormat="1" applyFont="1" applyFill="1" applyBorder="1" applyAlignment="1" applyProtection="1">
      <alignment horizontal="center" vertical="center"/>
      <protection hidden="1"/>
    </xf>
    <xf numFmtId="164" fontId="8" fillId="3" borderId="10" xfId="0" applyNumberFormat="1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38" fillId="0" borderId="0" xfId="0" applyFont="1" applyProtection="1">
      <protection hidden="1"/>
    </xf>
    <xf numFmtId="166" fontId="38" fillId="0" borderId="0" xfId="0" applyNumberFormat="1" applyFont="1" applyBorder="1" applyProtection="1">
      <protection hidden="1"/>
    </xf>
    <xf numFmtId="0" fontId="38" fillId="0" borderId="0" xfId="0" applyFont="1" applyBorder="1" applyAlignment="1" applyProtection="1">
      <alignment horizontal="left"/>
      <protection hidden="1"/>
    </xf>
    <xf numFmtId="1" fontId="38" fillId="0" borderId="0" xfId="0" applyNumberFormat="1" applyFont="1" applyBorder="1" applyAlignment="1" applyProtection="1">
      <alignment horizontal="center"/>
      <protection hidden="1"/>
    </xf>
    <xf numFmtId="1" fontId="35" fillId="0" borderId="0" xfId="0" applyNumberFormat="1" applyFont="1" applyBorder="1" applyAlignment="1" applyProtection="1">
      <alignment horizontal="center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7" fillId="2" borderId="4" xfId="0" applyNumberFormat="1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/>
      <protection locked="0" hidden="1"/>
    </xf>
    <xf numFmtId="0" fontId="7" fillId="2" borderId="5" xfId="0" applyFont="1" applyFill="1" applyBorder="1" applyAlignment="1" applyProtection="1">
      <alignment horizont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/>
      <protection locked="0" hidden="1"/>
    </xf>
    <xf numFmtId="0" fontId="7" fillId="2" borderId="0" xfId="0" applyFont="1" applyFill="1" applyBorder="1" applyAlignment="1" applyProtection="1">
      <alignment horizontal="center"/>
      <protection locked="0" hidden="1"/>
    </xf>
    <xf numFmtId="0" fontId="7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/>
      <protection locked="0" hidden="1"/>
    </xf>
    <xf numFmtId="0" fontId="7" fillId="2" borderId="10" xfId="0" applyFont="1" applyFill="1" applyBorder="1" applyAlignment="1" applyProtection="1">
      <alignment horizontal="center"/>
      <protection locked="0" hidden="1"/>
    </xf>
    <xf numFmtId="0" fontId="7" fillId="2" borderId="12" xfId="0" applyFont="1" applyFill="1" applyBorder="1" applyProtection="1">
      <protection locked="0" hidden="1"/>
    </xf>
    <xf numFmtId="0" fontId="7" fillId="2" borderId="1" xfId="0" applyFont="1" applyFill="1" applyBorder="1" applyProtection="1">
      <protection locked="0" hidden="1"/>
    </xf>
    <xf numFmtId="0" fontId="7" fillId="2" borderId="2" xfId="0" applyFont="1" applyFill="1" applyBorder="1" applyProtection="1">
      <protection locked="0" hidden="1"/>
    </xf>
    <xf numFmtId="164" fontId="7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3" xfId="0" applyFont="1" applyFill="1" applyBorder="1" applyAlignment="1" applyProtection="1">
      <alignment horizontal="center" vertical="center"/>
      <protection locked="0" hidden="1"/>
    </xf>
    <xf numFmtId="0" fontId="7" fillId="2" borderId="15" xfId="0" applyFont="1" applyFill="1" applyBorder="1" applyAlignment="1" applyProtection="1">
      <alignment horizontal="center" vertical="center"/>
      <protection locked="0" hidden="1"/>
    </xf>
    <xf numFmtId="0" fontId="7" fillId="2" borderId="17" xfId="0" applyFont="1" applyFill="1" applyBorder="1" applyAlignment="1" applyProtection="1">
      <alignment horizontal="center" vertical="center"/>
      <protection locked="0" hidden="1"/>
    </xf>
    <xf numFmtId="164" fontId="7" fillId="3" borderId="12" xfId="0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164" fontId="7" fillId="3" borderId="2" xfId="0" applyNumberFormat="1" applyFont="1" applyFill="1" applyBorder="1" applyAlignment="1" applyProtection="1">
      <alignment horizontal="center" vertical="center"/>
    </xf>
    <xf numFmtId="0" fontId="38" fillId="0" borderId="7" xfId="0" applyFont="1" applyBorder="1" applyProtection="1"/>
    <xf numFmtId="0" fontId="7" fillId="0" borderId="0" xfId="0" applyFont="1" applyBorder="1" applyProtection="1"/>
    <xf numFmtId="0" fontId="8" fillId="3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1" fillId="0" borderId="0" xfId="0" applyFont="1" applyAlignment="1" applyProtection="1">
      <alignment horizontal="justify"/>
    </xf>
    <xf numFmtId="0" fontId="29" fillId="0" borderId="0" xfId="0" applyFont="1" applyAlignment="1" applyProtection="1">
      <alignment horizontal="justify"/>
    </xf>
    <xf numFmtId="0" fontId="32" fillId="0" borderId="0" xfId="0" applyFont="1" applyProtection="1"/>
    <xf numFmtId="164" fontId="7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38" fillId="2" borderId="4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2" xfId="0" applyFont="1" applyFill="1" applyBorder="1" applyAlignment="1" applyProtection="1">
      <alignment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38" fillId="2" borderId="7" xfId="0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38" fillId="2" borderId="9" xfId="0" applyFont="1" applyFill="1" applyBorder="1" applyAlignment="1" applyProtection="1">
      <alignment horizontal="center" vertical="center"/>
      <protection locked="0" hidden="1"/>
    </xf>
    <xf numFmtId="0" fontId="7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39" fillId="3" borderId="3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/>
    </xf>
    <xf numFmtId="0" fontId="3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64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3" borderId="19" xfId="0" applyNumberFormat="1" applyFont="1" applyFill="1" applyBorder="1" applyAlignment="1" applyProtection="1">
      <alignment horizontal="center" vertical="center"/>
      <protection hidden="1"/>
    </xf>
    <xf numFmtId="1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3" borderId="23" xfId="0" applyNumberFormat="1" applyFont="1" applyFill="1" applyBorder="1" applyAlignment="1" applyProtection="1">
      <alignment horizontal="center" vertical="center"/>
      <protection hidden="1"/>
    </xf>
    <xf numFmtId="1" fontId="7" fillId="3" borderId="25" xfId="0" applyNumberFormat="1" applyFont="1" applyFill="1" applyBorder="1" applyAlignment="1" applyProtection="1">
      <alignment horizontal="center" vertical="center"/>
      <protection hidden="1"/>
    </xf>
    <xf numFmtId="164" fontId="7" fillId="3" borderId="27" xfId="0" applyNumberFormat="1" applyFont="1" applyFill="1" applyBorder="1" applyAlignment="1" applyProtection="1">
      <alignment horizontal="center" vertical="center"/>
      <protection hidden="1"/>
    </xf>
    <xf numFmtId="1" fontId="7" fillId="3" borderId="20" xfId="0" applyNumberFormat="1" applyFont="1" applyFill="1" applyBorder="1" applyAlignment="1" applyProtection="1">
      <alignment horizontal="center" vertical="center"/>
      <protection hidden="1"/>
    </xf>
    <xf numFmtId="1" fontId="7" fillId="3" borderId="27" xfId="0" applyNumberFormat="1" applyFont="1" applyFill="1" applyBorder="1" applyAlignment="1" applyProtection="1">
      <alignment horizontal="center" vertical="center"/>
      <protection hidden="1"/>
    </xf>
    <xf numFmtId="1" fontId="7" fillId="3" borderId="28" xfId="0" applyNumberFormat="1" applyFont="1" applyFill="1" applyBorder="1" applyAlignment="1" applyProtection="1">
      <alignment horizontal="center" vertical="center"/>
      <protection hidden="1"/>
    </xf>
    <xf numFmtId="49" fontId="40" fillId="0" borderId="0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1" fontId="8" fillId="0" borderId="29" xfId="0" applyNumberFormat="1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  <protection locked="0" hidden="1"/>
    </xf>
    <xf numFmtId="0" fontId="7" fillId="2" borderId="24" xfId="0" applyFont="1" applyFill="1" applyBorder="1" applyAlignment="1" applyProtection="1">
      <alignment horizontal="center" vertical="center"/>
      <protection locked="0" hidden="1"/>
    </xf>
    <xf numFmtId="0" fontId="7" fillId="2" borderId="26" xfId="0" applyFont="1" applyFill="1" applyBorder="1" applyAlignment="1" applyProtection="1">
      <alignment horizontal="center" vertical="center"/>
      <protection locked="0" hidden="1"/>
    </xf>
    <xf numFmtId="0" fontId="4" fillId="2" borderId="31" xfId="0" applyFont="1" applyFill="1" applyBorder="1" applyAlignment="1" applyProtection="1">
      <alignment horizontal="center" vertical="center"/>
      <protection locked="0" hidden="1"/>
    </xf>
    <xf numFmtId="0" fontId="4" fillId="2" borderId="32" xfId="0" applyFont="1" applyFill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>
      <alignment horizontal="center" vertical="center"/>
    </xf>
    <xf numFmtId="0" fontId="0" fillId="0" borderId="11" xfId="0" applyBorder="1" applyProtection="1"/>
    <xf numFmtId="0" fontId="7" fillId="3" borderId="5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1" fontId="8" fillId="3" borderId="10" xfId="0" applyNumberFormat="1" applyFont="1" applyFill="1" applyBorder="1" applyAlignment="1" applyProtection="1">
      <alignment horizontal="center" vertical="center"/>
      <protection hidden="1"/>
    </xf>
    <xf numFmtId="0" fontId="4" fillId="3" borderId="30" xfId="0" applyFont="1" applyFill="1" applyBorder="1" applyAlignment="1" applyProtection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152401</xdr:colOff>
      <xdr:row>0</xdr:row>
      <xdr:rowOff>321470</xdr:rowOff>
    </xdr:from>
    <xdr:to>
      <xdr:col>24</xdr:col>
      <xdr:colOff>204109</xdr:colOff>
      <xdr:row>1</xdr:row>
      <xdr:rowOff>367394</xdr:rowOff>
    </xdr:to>
    <xdr:sp macro="" textlink="">
      <xdr:nvSpPr>
        <xdr:cNvPr id="35" name="CasellaDiTesto 34"/>
        <xdr:cNvSpPr txBox="1"/>
      </xdr:nvSpPr>
      <xdr:spPr>
        <a:xfrm>
          <a:off x="16554451" y="321470"/>
          <a:ext cx="2413908" cy="56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/>
            <a:t>Faq.2211.2P</a:t>
          </a:r>
        </a:p>
      </xdr:txBody>
    </xdr:sp>
    <xdr:clientData/>
  </xdr:twoCellAnchor>
  <xdr:twoCellAnchor>
    <xdr:from>
      <xdr:col>1</xdr:col>
      <xdr:colOff>117475</xdr:colOff>
      <xdr:row>6</xdr:row>
      <xdr:rowOff>15876</xdr:rowOff>
    </xdr:from>
    <xdr:to>
      <xdr:col>8</xdr:col>
      <xdr:colOff>682625</xdr:colOff>
      <xdr:row>10</xdr:row>
      <xdr:rowOff>174625</xdr:rowOff>
    </xdr:to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641350" y="3063876"/>
          <a:ext cx="6565900" cy="1682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computo ed emissività dei terminali 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ysClr val="windowText" lastClr="000000"/>
              </a:solidFill>
              <a:latin typeface="Arial Black" pitchFamily="34" charset="0"/>
              <a:cs typeface="Arial"/>
            </a:rPr>
            <a:t>INTESA </a:t>
          </a:r>
          <a:endParaRPr lang="it-IT" sz="2400" b="0" i="1" u="none" strike="noStrike" baseline="0">
            <a:solidFill>
              <a:sysClr val="windowText" lastClr="000000"/>
            </a:solidFill>
            <a:latin typeface="Arial Black" pitchFamily="34" charset="0"/>
            <a:cs typeface="Arial"/>
          </a:endParaRP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tubolari Acciaio </a:t>
          </a:r>
          <a:r>
            <a:rPr lang="it-IT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colonne  c/c 600 - 1800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W/elementi a dT 50</a:t>
          </a:r>
        </a:p>
      </xdr:txBody>
    </xdr:sp>
    <xdr:clientData/>
  </xdr:twoCellAnchor>
  <xdr:twoCellAnchor>
    <xdr:from>
      <xdr:col>14</xdr:col>
      <xdr:colOff>180975</xdr:colOff>
      <xdr:row>12</xdr:row>
      <xdr:rowOff>714375</xdr:rowOff>
    </xdr:from>
    <xdr:to>
      <xdr:col>17</xdr:col>
      <xdr:colOff>266700</xdr:colOff>
      <xdr:row>12</xdr:row>
      <xdr:rowOff>923925</xdr:rowOff>
    </xdr:to>
    <xdr:sp macro="" textlink="">
      <xdr:nvSpPr>
        <xdr:cNvPr id="7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10</xdr:col>
      <xdr:colOff>133350</xdr:colOff>
      <xdr:row>9</xdr:row>
      <xdr:rowOff>168275</xdr:rowOff>
    </xdr:from>
    <xdr:to>
      <xdr:col>13</xdr:col>
      <xdr:colOff>219075</xdr:colOff>
      <xdr:row>9</xdr:row>
      <xdr:rowOff>168275</xdr:rowOff>
    </xdr:to>
    <xdr:sp macro="" textlink="">
      <xdr:nvSpPr>
        <xdr:cNvPr id="9" name="Text Box 40"/>
        <xdr:cNvSpPr txBox="1">
          <a:spLocks noChangeArrowheads="1"/>
        </xdr:cNvSpPr>
      </xdr:nvSpPr>
      <xdr:spPr bwMode="auto">
        <a:xfrm>
          <a:off x="8801100" y="4359275"/>
          <a:ext cx="2530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 editAs="oneCell">
    <xdr:from>
      <xdr:col>4</xdr:col>
      <xdr:colOff>158750</xdr:colOff>
      <xdr:row>10</xdr:row>
      <xdr:rowOff>380999</xdr:rowOff>
    </xdr:from>
    <xdr:to>
      <xdr:col>6</xdr:col>
      <xdr:colOff>714376</xdr:colOff>
      <xdr:row>15</xdr:row>
      <xdr:rowOff>26965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5125" y="4952999"/>
          <a:ext cx="1857375" cy="2074841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13</xdr:row>
      <xdr:rowOff>714375</xdr:rowOff>
    </xdr:from>
    <xdr:to>
      <xdr:col>11</xdr:col>
      <xdr:colOff>266700</xdr:colOff>
      <xdr:row>13</xdr:row>
      <xdr:rowOff>923925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 editAs="oneCell">
    <xdr:from>
      <xdr:col>19</xdr:col>
      <xdr:colOff>333376</xdr:colOff>
      <xdr:row>5</xdr:row>
      <xdr:rowOff>2073</xdr:rowOff>
    </xdr:from>
    <xdr:to>
      <xdr:col>24</xdr:col>
      <xdr:colOff>476250</xdr:colOff>
      <xdr:row>12</xdr:row>
      <xdr:rowOff>53461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92376" y="2573823"/>
          <a:ext cx="4048124" cy="29660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377825</xdr:colOff>
      <xdr:row>5</xdr:row>
      <xdr:rowOff>0</xdr:rowOff>
    </xdr:from>
    <xdr:to>
      <xdr:col>19</xdr:col>
      <xdr:colOff>405708</xdr:colOff>
      <xdr:row>13</xdr:row>
      <xdr:rowOff>65482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17175" y="2571750"/>
          <a:ext cx="4847533" cy="35135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723900</xdr:colOff>
      <xdr:row>1</xdr:row>
      <xdr:rowOff>361950</xdr:rowOff>
    </xdr:from>
    <xdr:to>
      <xdr:col>24</xdr:col>
      <xdr:colOff>606879</xdr:colOff>
      <xdr:row>13</xdr:row>
      <xdr:rowOff>242208</xdr:rowOff>
    </xdr:to>
    <xdr:sp macro="" textlink="">
      <xdr:nvSpPr>
        <xdr:cNvPr id="11" name="Rettangolo 10"/>
        <xdr:cNvSpPr/>
      </xdr:nvSpPr>
      <xdr:spPr>
        <a:xfrm>
          <a:off x="10020300" y="876300"/>
          <a:ext cx="9350829" cy="5385708"/>
        </a:xfrm>
        <a:prstGeom prst="rect">
          <a:avLst/>
        </a:prstGeom>
        <a:noFill/>
        <a:ln w="317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7</xdr:col>
      <xdr:colOff>209550</xdr:colOff>
      <xdr:row>10</xdr:row>
      <xdr:rowOff>95250</xdr:rowOff>
    </xdr:from>
    <xdr:to>
      <xdr:col>11</xdr:col>
      <xdr:colOff>504825</xdr:colOff>
      <xdr:row>14</xdr:row>
      <xdr:rowOff>323850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10300" y="4705350"/>
          <a:ext cx="3590925" cy="219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9</xdr:row>
      <xdr:rowOff>125853</xdr:rowOff>
    </xdr:from>
    <xdr:to>
      <xdr:col>11</xdr:col>
      <xdr:colOff>476250</xdr:colOff>
      <xdr:row>14</xdr:row>
      <xdr:rowOff>333377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0" y="4354953"/>
          <a:ext cx="3867150" cy="2550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tabSelected="1" view="pageLayout" topLeftCell="B26" zoomScale="50" zoomScaleNormal="40" zoomScaleSheetLayoutView="50" zoomScalePageLayoutView="50" workbookViewId="0">
      <selection activeCell="G54" sqref="G54"/>
    </sheetView>
  </sheetViews>
  <sheetFormatPr defaultColWidth="15.5703125" defaultRowHeight="45" customHeight="1"/>
  <cols>
    <col min="1" max="1" width="7.85546875" style="2" customWidth="1"/>
    <col min="2" max="2" width="31.140625" style="2" customWidth="1"/>
    <col min="3" max="3" width="9.85546875" style="2" customWidth="1"/>
    <col min="4" max="4" width="9.140625" style="2" customWidth="1"/>
    <col min="5" max="5" width="9" style="2" customWidth="1"/>
    <col min="6" max="6" width="10.5703125" style="2" customWidth="1"/>
    <col min="7" max="7" width="11.85546875" style="2" customWidth="1"/>
    <col min="8" max="8" width="10.85546875" style="2" customWidth="1"/>
    <col min="9" max="9" width="14" style="2" customWidth="1"/>
    <col min="10" max="10" width="11.85546875" style="2" customWidth="1"/>
    <col min="11" max="11" width="12.42578125" style="2" customWidth="1"/>
    <col min="12" max="12" width="11" style="2" customWidth="1"/>
    <col min="13" max="13" width="10" style="2" customWidth="1"/>
    <col min="14" max="14" width="11.85546875" style="2" customWidth="1"/>
    <col min="15" max="15" width="9.5703125" style="2" customWidth="1"/>
    <col min="16" max="16" width="10" style="2" customWidth="1"/>
    <col min="17" max="17" width="10.42578125" style="2" customWidth="1"/>
    <col min="18" max="18" width="9.7109375" style="2" customWidth="1"/>
    <col min="19" max="19" width="10.140625" style="2" customWidth="1"/>
    <col min="20" max="20" width="11.5703125" style="2" customWidth="1"/>
    <col min="21" max="21" width="11.42578125" style="2" customWidth="1"/>
    <col min="22" max="22" width="13.140625" style="2" customWidth="1"/>
    <col min="23" max="23" width="12" style="2" customWidth="1"/>
    <col min="24" max="24" width="10.140625" style="2" customWidth="1"/>
    <col min="25" max="25" width="12" style="2" customWidth="1"/>
    <col min="26" max="16384" width="15.5703125" style="2"/>
  </cols>
  <sheetData>
    <row r="1" spans="1:26" s="1" customFormat="1" ht="39.950000000000003" customHeight="1">
      <c r="A1"/>
      <c r="B1"/>
      <c r="C1"/>
      <c r="D1"/>
      <c r="E1"/>
      <c r="F1"/>
      <c r="G1"/>
      <c r="H1"/>
      <c r="I1"/>
      <c r="J1" s="153"/>
      <c r="K1" s="153"/>
      <c r="L1" s="153"/>
      <c r="M1" s="153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26" s="1" customFormat="1" ht="39.950000000000003" customHeight="1">
      <c r="A2"/>
      <c r="B2"/>
      <c r="C2"/>
      <c r="D2"/>
      <c r="E2" s="151"/>
      <c r="F2" s="152"/>
      <c r="G2" s="152"/>
      <c r="H2" s="152"/>
      <c r="I2" s="152"/>
      <c r="J2" s="155"/>
      <c r="K2" s="155"/>
      <c r="L2" s="155"/>
      <c r="M2" s="155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</row>
    <row r="3" spans="1:26" s="1" customFormat="1" ht="39.950000000000003" customHeight="1">
      <c r="A3"/>
      <c r="B3"/>
      <c r="C3"/>
      <c r="D3"/>
      <c r="E3" s="146"/>
      <c r="F3" s="147"/>
      <c r="G3" s="147"/>
      <c r="H3" s="147"/>
      <c r="I3" s="147"/>
      <c r="J3" s="156"/>
      <c r="K3" s="156"/>
      <c r="L3" s="156"/>
      <c r="M3" s="156"/>
      <c r="N3" s="261" t="s">
        <v>50</v>
      </c>
      <c r="O3" s="261"/>
      <c r="P3" s="261"/>
      <c r="Q3" s="261"/>
      <c r="R3" s="261"/>
      <c r="S3" s="261"/>
      <c r="T3" s="261"/>
      <c r="U3" s="261"/>
      <c r="V3" s="261"/>
      <c r="W3" s="261"/>
      <c r="X3" s="154"/>
      <c r="Y3" s="154"/>
    </row>
    <row r="4" spans="1:26" s="1" customFormat="1" ht="39.950000000000003" customHeight="1">
      <c r="A4"/>
      <c r="B4" s="148"/>
      <c r="C4"/>
      <c r="D4"/>
      <c r="E4" s="149"/>
      <c r="F4" s="150"/>
      <c r="G4" s="150"/>
      <c r="H4" s="150"/>
      <c r="I4" s="150"/>
      <c r="J4" s="157"/>
      <c r="K4" s="157"/>
      <c r="L4" s="157"/>
      <c r="M4" s="157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</row>
    <row r="5" spans="1:26" s="1" customFormat="1" ht="39.950000000000003" customHeight="1">
      <c r="A5"/>
      <c r="B5" s="19"/>
      <c r="C5" s="24"/>
      <c r="D5" s="24"/>
      <c r="E5" s="77"/>
      <c r="F5" s="81"/>
      <c r="G5" s="79"/>
      <c r="H5" s="74"/>
      <c r="I5" s="74"/>
      <c r="J5" s="158"/>
      <c r="K5" s="158"/>
      <c r="L5" s="158"/>
      <c r="M5" s="158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</row>
    <row r="6" spans="1:26" ht="39.950000000000003" customHeight="1">
      <c r="A6"/>
      <c r="B6" s="83"/>
      <c r="C6" s="70"/>
      <c r="D6" s="37"/>
      <c r="E6" s="84"/>
      <c r="F6" s="85"/>
      <c r="G6" s="82"/>
      <c r="H6" s="43"/>
      <c r="I6" s="43"/>
      <c r="J6" s="69"/>
      <c r="K6" s="153"/>
      <c r="L6" s="153"/>
      <c r="M6" s="153"/>
      <c r="N6" s="153"/>
      <c r="O6" s="153"/>
      <c r="P6" s="153"/>
      <c r="Q6" s="153"/>
      <c r="R6" s="159"/>
      <c r="S6" s="159"/>
      <c r="T6" s="159"/>
      <c r="U6" s="159"/>
      <c r="V6" s="159"/>
      <c r="W6" s="153"/>
      <c r="X6" s="153"/>
      <c r="Y6" s="153"/>
    </row>
    <row r="7" spans="1:26" ht="30" customHeight="1">
      <c r="A7" s="23"/>
      <c r="B7" s="73"/>
      <c r="C7" s="73"/>
      <c r="D7" s="55"/>
      <c r="E7" s="77"/>
      <c r="F7" s="55"/>
      <c r="G7" s="55"/>
      <c r="H7" s="24"/>
      <c r="I7" s="24"/>
      <c r="J7" s="25"/>
      <c r="K7" s="25"/>
      <c r="L7" s="25"/>
      <c r="M7" s="160"/>
      <c r="N7" s="153"/>
      <c r="O7" s="153"/>
      <c r="P7" s="153"/>
      <c r="Q7" s="153"/>
      <c r="R7" s="159"/>
      <c r="S7" s="159"/>
      <c r="T7" s="159"/>
      <c r="U7" s="159"/>
      <c r="V7" s="159"/>
      <c r="W7" s="153"/>
      <c r="X7" s="153"/>
      <c r="Y7" s="153"/>
    </row>
    <row r="8" spans="1:26" ht="30" customHeight="1">
      <c r="A8" s="23"/>
      <c r="B8" s="73"/>
      <c r="C8" s="73"/>
      <c r="D8" s="55"/>
      <c r="E8" s="77"/>
      <c r="F8" s="37"/>
      <c r="G8" s="55"/>
      <c r="H8" s="24"/>
      <c r="I8" s="24"/>
      <c r="J8" s="25"/>
      <c r="K8" s="25"/>
      <c r="L8" s="161"/>
      <c r="M8" s="162"/>
      <c r="N8" s="153"/>
      <c r="O8" s="153"/>
      <c r="P8" s="153"/>
      <c r="Q8" s="153"/>
      <c r="R8" s="159"/>
      <c r="S8" s="159"/>
      <c r="T8" s="159"/>
      <c r="U8" s="159"/>
      <c r="V8" s="159"/>
      <c r="W8" s="153"/>
      <c r="X8" s="153"/>
      <c r="Y8" s="153"/>
    </row>
    <row r="9" spans="1:26" ht="30" customHeight="1">
      <c r="A9" s="23"/>
      <c r="B9" s="73"/>
      <c r="C9" s="37"/>
      <c r="D9" s="37"/>
      <c r="E9" s="93"/>
      <c r="F9" s="94"/>
      <c r="G9" s="55"/>
      <c r="H9" s="72"/>
      <c r="I9" s="24"/>
      <c r="J9" s="25"/>
      <c r="K9" s="25"/>
      <c r="L9" s="163"/>
      <c r="M9" s="164"/>
      <c r="N9" s="153"/>
      <c r="O9" s="153"/>
      <c r="P9" s="153"/>
      <c r="Q9" s="153"/>
      <c r="R9" s="159"/>
      <c r="S9" s="159"/>
      <c r="T9" s="159"/>
      <c r="U9" s="159"/>
      <c r="V9" s="159"/>
      <c r="W9" s="153"/>
      <c r="X9" s="153"/>
      <c r="Y9" s="153"/>
    </row>
    <row r="10" spans="1:26" ht="30" customHeight="1">
      <c r="A10" s="23"/>
      <c r="B10" s="73"/>
      <c r="C10" s="97"/>
      <c r="D10" s="7"/>
      <c r="E10" s="98"/>
      <c r="F10" s="98"/>
      <c r="G10" s="37"/>
      <c r="H10" s="86"/>
      <c r="I10" s="24"/>
      <c r="J10" s="25"/>
      <c r="K10" s="25"/>
      <c r="L10" s="25"/>
      <c r="M10" s="165"/>
      <c r="N10" s="159"/>
      <c r="O10" s="153"/>
      <c r="P10" s="153"/>
      <c r="Q10" s="153"/>
      <c r="R10" s="159"/>
      <c r="S10" s="159"/>
      <c r="T10" s="159"/>
      <c r="U10" s="159"/>
      <c r="V10" s="159"/>
      <c r="W10" s="153"/>
      <c r="X10" s="153"/>
      <c r="Y10" s="153"/>
    </row>
    <row r="11" spans="1:26" ht="31.5" customHeight="1">
      <c r="A11" s="23"/>
      <c r="B11" s="73"/>
      <c r="C11" s="97"/>
      <c r="D11" s="38"/>
      <c r="E11" s="99"/>
      <c r="F11" s="99"/>
      <c r="G11" s="80"/>
      <c r="H11" s="61"/>
      <c r="I11" s="24"/>
      <c r="J11" s="25"/>
      <c r="K11" s="25"/>
      <c r="L11" s="153"/>
      <c r="M11" s="153"/>
      <c r="N11" s="153"/>
      <c r="O11" s="153"/>
      <c r="P11" s="153"/>
      <c r="Q11" s="153"/>
      <c r="R11" s="159"/>
      <c r="S11" s="159"/>
      <c r="T11" s="159"/>
      <c r="U11" s="159"/>
      <c r="V11" s="159"/>
      <c r="W11" s="153"/>
      <c r="X11" s="153"/>
      <c r="Y11" s="153"/>
    </row>
    <row r="12" spans="1:26" ht="37.5" customHeight="1">
      <c r="A12" s="23"/>
      <c r="B12" s="118" t="s">
        <v>18</v>
      </c>
      <c r="C12" s="119" t="s">
        <v>23</v>
      </c>
      <c r="D12" s="174" t="s">
        <v>19</v>
      </c>
      <c r="F12" s="99"/>
      <c r="G12" s="87"/>
      <c r="H12" s="88"/>
      <c r="I12" s="24"/>
      <c r="J12" s="25"/>
      <c r="K12" s="166"/>
      <c r="L12" s="153"/>
      <c r="M12" s="153"/>
      <c r="N12" s="153"/>
      <c r="O12" s="159"/>
      <c r="P12" s="159"/>
      <c r="Q12" s="159"/>
      <c r="R12" s="159"/>
      <c r="S12" s="159"/>
      <c r="T12" s="159"/>
      <c r="U12" s="159"/>
      <c r="V12" s="159"/>
      <c r="W12" s="153"/>
      <c r="X12" s="153"/>
      <c r="Y12" s="153"/>
    </row>
    <row r="13" spans="1:26" ht="42" customHeight="1">
      <c r="A13" s="103"/>
      <c r="B13" s="120" t="s">
        <v>21</v>
      </c>
      <c r="C13" s="95" t="s">
        <v>22</v>
      </c>
      <c r="D13" s="175">
        <v>3</v>
      </c>
      <c r="G13" s="91"/>
      <c r="H13" s="91"/>
      <c r="J13" s="153"/>
      <c r="K13" s="167"/>
      <c r="L13" s="153"/>
      <c r="M13" s="168"/>
      <c r="N13" s="167"/>
      <c r="O13" s="167"/>
      <c r="P13" s="169"/>
      <c r="Q13" s="170"/>
      <c r="R13" s="171"/>
      <c r="S13" s="172"/>
      <c r="T13" s="173"/>
      <c r="U13" s="173"/>
      <c r="V13" s="172"/>
      <c r="W13" s="173"/>
      <c r="X13" s="173"/>
      <c r="Y13" s="153"/>
    </row>
    <row r="14" spans="1:26" ht="42.75" customHeight="1">
      <c r="A14"/>
      <c r="B14" s="121" t="s">
        <v>24</v>
      </c>
      <c r="C14" s="121" t="s">
        <v>20</v>
      </c>
      <c r="D14" s="175">
        <v>26</v>
      </c>
      <c r="F14" s="91"/>
      <c r="G14" s="91"/>
      <c r="H14" s="91"/>
      <c r="I14"/>
      <c r="J14" s="153"/>
      <c r="K14" s="170"/>
      <c r="L14" s="170"/>
      <c r="M14" s="153"/>
      <c r="N14" s="153"/>
      <c r="O14" s="153"/>
      <c r="P14" s="153"/>
      <c r="Q14" s="153"/>
      <c r="R14" s="153"/>
      <c r="S14" s="159"/>
      <c r="T14" s="153"/>
      <c r="U14" s="153"/>
      <c r="V14" s="153"/>
      <c r="W14" s="153"/>
      <c r="X14" s="153"/>
      <c r="Y14" s="153"/>
    </row>
    <row r="15" spans="1:26" ht="37.5" customHeight="1">
      <c r="A15" s="91"/>
      <c r="B15" s="122" t="s">
        <v>25</v>
      </c>
      <c r="C15" s="123" t="s">
        <v>26</v>
      </c>
      <c r="D15" s="176">
        <v>70</v>
      </c>
      <c r="G15" s="10"/>
      <c r="H15" s="10"/>
      <c r="I15" s="104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</row>
    <row r="16" spans="1:26" ht="30" customHeight="1">
      <c r="A16" s="91"/>
      <c r="B16" s="10"/>
      <c r="D16" s="10"/>
      <c r="E16" s="10"/>
      <c r="F16" s="10"/>
      <c r="G16" s="10"/>
      <c r="H16" s="10"/>
      <c r="I16" s="104"/>
      <c r="L16" s="126" t="s">
        <v>30</v>
      </c>
      <c r="M16" s="126" t="s">
        <v>29</v>
      </c>
      <c r="N16" s="127" t="s">
        <v>0</v>
      </c>
      <c r="O16" s="126" t="s">
        <v>30</v>
      </c>
      <c r="P16" s="126" t="s">
        <v>29</v>
      </c>
      <c r="Q16" s="127" t="s">
        <v>0</v>
      </c>
      <c r="R16" s="126" t="s">
        <v>30</v>
      </c>
      <c r="S16" s="126" t="s">
        <v>29</v>
      </c>
      <c r="T16" s="127" t="s">
        <v>0</v>
      </c>
      <c r="U16" s="145" t="s">
        <v>30</v>
      </c>
      <c r="V16" s="126" t="s">
        <v>29</v>
      </c>
      <c r="W16" s="127" t="s">
        <v>0</v>
      </c>
      <c r="X16" s="126" t="s">
        <v>30</v>
      </c>
      <c r="Y16" s="126" t="s">
        <v>29</v>
      </c>
      <c r="Z16" s="127" t="s">
        <v>0</v>
      </c>
    </row>
    <row r="17" spans="1:31" ht="30" customHeight="1">
      <c r="B17" s="141" t="s">
        <v>14</v>
      </c>
      <c r="C17" s="264" t="s">
        <v>39</v>
      </c>
      <c r="D17" s="265"/>
      <c r="I17" s="105"/>
      <c r="L17" s="134" t="s">
        <v>1</v>
      </c>
      <c r="M17" s="135"/>
      <c r="N17" s="128" t="s">
        <v>2</v>
      </c>
      <c r="O17" s="134" t="s">
        <v>1</v>
      </c>
      <c r="P17" s="135"/>
      <c r="Q17" s="128" t="s">
        <v>2</v>
      </c>
      <c r="R17" s="135" t="s">
        <v>1</v>
      </c>
      <c r="S17" s="138"/>
      <c r="T17" s="128" t="s">
        <v>2</v>
      </c>
      <c r="U17" s="134" t="s">
        <v>1</v>
      </c>
      <c r="V17" s="135"/>
      <c r="W17" s="128" t="s">
        <v>2</v>
      </c>
      <c r="X17" s="134" t="s">
        <v>1</v>
      </c>
      <c r="Y17" s="135"/>
      <c r="Z17" s="128" t="s">
        <v>2</v>
      </c>
    </row>
    <row r="18" spans="1:31" ht="30" customHeight="1">
      <c r="B18" s="141" t="s">
        <v>15</v>
      </c>
      <c r="C18" s="266" t="s">
        <v>40</v>
      </c>
      <c r="D18" s="267"/>
      <c r="I18" s="112"/>
      <c r="L18" s="136">
        <v>95</v>
      </c>
      <c r="M18" s="100" t="s">
        <v>3</v>
      </c>
      <c r="N18" s="129">
        <v>46</v>
      </c>
      <c r="O18" s="136">
        <v>138</v>
      </c>
      <c r="P18" s="100" t="s">
        <v>3</v>
      </c>
      <c r="Q18" s="129">
        <v>46</v>
      </c>
      <c r="R18" s="139">
        <v>179</v>
      </c>
      <c r="S18" s="100" t="s">
        <v>3</v>
      </c>
      <c r="T18" s="129">
        <v>46</v>
      </c>
      <c r="U18" s="136">
        <v>215</v>
      </c>
      <c r="V18" s="99" t="s">
        <v>3</v>
      </c>
      <c r="W18" s="129">
        <v>46</v>
      </c>
      <c r="X18" s="136">
        <v>256</v>
      </c>
      <c r="Y18" s="99" t="s">
        <v>3</v>
      </c>
      <c r="Z18" s="129">
        <v>46</v>
      </c>
    </row>
    <row r="19" spans="1:31" ht="30" customHeight="1">
      <c r="A19" s="118"/>
      <c r="B19" s="124"/>
      <c r="C19" s="119" t="s">
        <v>27</v>
      </c>
      <c r="D19" s="124" t="s">
        <v>4</v>
      </c>
      <c r="E19" s="124" t="s">
        <v>4</v>
      </c>
      <c r="F19" s="124" t="s">
        <v>5</v>
      </c>
      <c r="G19" s="124" t="s">
        <v>4</v>
      </c>
      <c r="H19" s="124"/>
      <c r="I19" s="262" t="s">
        <v>46</v>
      </c>
      <c r="J19" s="274"/>
      <c r="K19" s="263"/>
      <c r="L19" s="100" t="s">
        <v>6</v>
      </c>
      <c r="M19" s="137">
        <v>1.51</v>
      </c>
      <c r="N19" s="129" t="s">
        <v>48</v>
      </c>
      <c r="O19" s="130" t="s">
        <v>6</v>
      </c>
      <c r="P19" s="137">
        <v>2.11</v>
      </c>
      <c r="Q19" s="129" t="s">
        <v>48</v>
      </c>
      <c r="R19" s="100" t="s">
        <v>6</v>
      </c>
      <c r="S19" s="137">
        <v>2.71</v>
      </c>
      <c r="T19" s="129" t="s">
        <v>48</v>
      </c>
      <c r="U19" s="130" t="s">
        <v>6</v>
      </c>
      <c r="V19" s="100">
        <v>3.31</v>
      </c>
      <c r="W19" s="129" t="s">
        <v>48</v>
      </c>
      <c r="X19" s="130" t="s">
        <v>6</v>
      </c>
      <c r="Y19" s="137">
        <v>3.91</v>
      </c>
      <c r="Z19" s="129" t="s">
        <v>48</v>
      </c>
    </row>
    <row r="20" spans="1:31" ht="30" customHeight="1">
      <c r="A20" s="122" t="s">
        <v>17</v>
      </c>
      <c r="B20" s="123" t="s">
        <v>7</v>
      </c>
      <c r="C20" s="96" t="s">
        <v>28</v>
      </c>
      <c r="D20" s="123" t="s">
        <v>8</v>
      </c>
      <c r="E20" s="123" t="s">
        <v>9</v>
      </c>
      <c r="F20" s="123" t="s">
        <v>10</v>
      </c>
      <c r="G20" s="123" t="s">
        <v>11</v>
      </c>
      <c r="H20" s="125" t="s">
        <v>12</v>
      </c>
      <c r="I20" s="142" t="s">
        <v>44</v>
      </c>
      <c r="J20" s="144" t="s">
        <v>45</v>
      </c>
      <c r="K20" s="275"/>
      <c r="L20" s="140">
        <v>600</v>
      </c>
      <c r="M20" s="132" t="s">
        <v>13</v>
      </c>
      <c r="N20" s="133" t="s">
        <v>0</v>
      </c>
      <c r="O20" s="131">
        <v>900</v>
      </c>
      <c r="P20" s="132" t="s">
        <v>13</v>
      </c>
      <c r="Q20" s="133" t="s">
        <v>0</v>
      </c>
      <c r="R20" s="140">
        <v>1200</v>
      </c>
      <c r="S20" s="132" t="s">
        <v>13</v>
      </c>
      <c r="T20" s="133" t="s">
        <v>0</v>
      </c>
      <c r="U20" s="131">
        <v>1500</v>
      </c>
      <c r="V20" s="132" t="s">
        <v>13</v>
      </c>
      <c r="W20" s="133" t="s">
        <v>0</v>
      </c>
      <c r="X20" s="131">
        <v>1800</v>
      </c>
      <c r="Y20" s="132" t="s">
        <v>13</v>
      </c>
      <c r="Z20" s="133" t="s">
        <v>0</v>
      </c>
    </row>
    <row r="21" spans="1:31" ht="30" customHeight="1" thickBot="1">
      <c r="A21" s="113"/>
      <c r="B21" s="114"/>
      <c r="D21" s="112"/>
      <c r="E21" s="112"/>
      <c r="F21" s="115"/>
      <c r="G21" s="112"/>
      <c r="H21" s="112"/>
      <c r="I21" s="114"/>
      <c r="L21" s="268" t="s">
        <v>51</v>
      </c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31" ht="30" customHeight="1">
      <c r="A22" s="201" t="s">
        <v>32</v>
      </c>
      <c r="B22" s="210" t="s">
        <v>31</v>
      </c>
      <c r="C22" s="202">
        <v>9</v>
      </c>
      <c r="D22" s="203">
        <v>20</v>
      </c>
      <c r="E22" s="179">
        <f>IF( D22=0,0,$D$15^0.99)</f>
        <v>67.088342096032605</v>
      </c>
      <c r="F22" s="213">
        <v>15</v>
      </c>
      <c r="G22" s="179">
        <f>IF(E22=0,0,((E22+E22-F22)/2)-D22)</f>
        <v>39.588342096032605</v>
      </c>
      <c r="H22" s="279">
        <f>C22*$D$13*$D$14</f>
        <v>702</v>
      </c>
      <c r="I22" s="216">
        <v>900</v>
      </c>
      <c r="J22" s="272">
        <v>10</v>
      </c>
      <c r="K22" s="282">
        <v>21</v>
      </c>
      <c r="L22" s="254">
        <f>IF(H22=0,0,H22/((((G22+D22)/2/50)^1.3)*$L$18))</f>
        <v>14.484510193783418</v>
      </c>
      <c r="M22" s="252">
        <f>L22*$M$19</f>
        <v>21.871610392612961</v>
      </c>
      <c r="N22" s="253">
        <f>L22*$N$18</f>
        <v>666.28746891403728</v>
      </c>
      <c r="O22" s="254">
        <f>IF(H22=0,0,H22/((((G22+D22)/2/50)^1.3)*$O$18))</f>
        <v>9.9712207855755413</v>
      </c>
      <c r="P22" s="252">
        <f>O22*$P$19</f>
        <v>21.039275857564391</v>
      </c>
      <c r="Q22" s="253">
        <f>O22*$Q$18</f>
        <v>458.6761561364749</v>
      </c>
      <c r="R22" s="254">
        <f>IF(H22=0,0,H22/((((G22+D22)/2/50)^1.3)*$R$18))</f>
        <v>7.6873098793822603</v>
      </c>
      <c r="S22" s="252">
        <f>R22*$S$19</f>
        <v>20.832609773125924</v>
      </c>
      <c r="T22" s="253">
        <f>R22*$T$18</f>
        <v>353.61625445158398</v>
      </c>
      <c r="U22" s="254">
        <f>IF(H22=0,0,H22/((((G22+D22)/2/50)^1.3)*$U$18))</f>
        <v>6.4001324112066262</v>
      </c>
      <c r="V22" s="252">
        <f>U22*$V$19</f>
        <v>21.184438281093932</v>
      </c>
      <c r="W22" s="253">
        <f>U22*$W$18</f>
        <v>294.40609091550482</v>
      </c>
      <c r="X22" s="254">
        <f>IF(H22=0,0,H22/((((G22+D22)/2/50)^1.3)*$X$18))</f>
        <v>5.3751112047243153</v>
      </c>
      <c r="Y22" s="252">
        <f>X22*$Y$19</f>
        <v>21.016684810472075</v>
      </c>
      <c r="Z22" s="255">
        <f>X22*$Z$18</f>
        <v>247.25511541731851</v>
      </c>
    </row>
    <row r="23" spans="1:31" ht="30" customHeight="1">
      <c r="A23" s="204" t="s">
        <v>33</v>
      </c>
      <c r="B23" s="211" t="s">
        <v>31</v>
      </c>
      <c r="C23" s="205">
        <v>9</v>
      </c>
      <c r="D23" s="206">
        <v>20</v>
      </c>
      <c r="E23" s="180">
        <f t="shared" ref="E23:E31" si="0">IF( D23=0,0,$D$15^0.99)</f>
        <v>67.088342096032605</v>
      </c>
      <c r="F23" s="214">
        <v>15</v>
      </c>
      <c r="G23" s="180">
        <f t="shared" ref="G23:G31" si="1">IF(E23=0,0,((E23+E23-F23)/2)-D23)</f>
        <v>39.588342096032605</v>
      </c>
      <c r="H23" s="280">
        <f t="shared" ref="H23:H31" si="2">C23*$D$13*$D$14</f>
        <v>702</v>
      </c>
      <c r="I23" s="217">
        <v>600</v>
      </c>
      <c r="J23" s="175">
        <v>14</v>
      </c>
      <c r="K23" s="283">
        <v>21.9</v>
      </c>
      <c r="L23" s="181">
        <f>IF(H23=0,0,H23/((((G23+D23)/2/50)^1.3)*$L$18))</f>
        <v>14.484510193783418</v>
      </c>
      <c r="M23" s="182">
        <f>L23*$M$19</f>
        <v>21.871610392612961</v>
      </c>
      <c r="N23" s="183">
        <f>L23*$N$18</f>
        <v>666.28746891403728</v>
      </c>
      <c r="O23" s="181">
        <f>IF(H23=0,0,H23/((((G23+D23)/2/50)^1.3)*$O$18))</f>
        <v>9.9712207855755413</v>
      </c>
      <c r="P23" s="182">
        <f>O23*$P$19</f>
        <v>21.039275857564391</v>
      </c>
      <c r="Q23" s="183">
        <f>O23*$Q$18</f>
        <v>458.6761561364749</v>
      </c>
      <c r="R23" s="181">
        <f>IF(H23=0,0,H23/((((G23+D23)/2/50)^1.3)*$R$18))</f>
        <v>7.6873098793822603</v>
      </c>
      <c r="S23" s="182">
        <f>R23*$S$19</f>
        <v>20.832609773125924</v>
      </c>
      <c r="T23" s="183">
        <f>R23*$T$18</f>
        <v>353.61625445158398</v>
      </c>
      <c r="U23" s="181">
        <f>IF(H23=0,0,H23/((((G23+D23)/2/50)^1.3)*$U$18))</f>
        <v>6.4001324112066262</v>
      </c>
      <c r="V23" s="182">
        <f>U23*$V$19</f>
        <v>21.184438281093932</v>
      </c>
      <c r="W23" s="183">
        <f>U23*$W$18</f>
        <v>294.40609091550482</v>
      </c>
      <c r="X23" s="181">
        <f>IF(H23=0,0,H23/((((G23+D23)/2/50)^1.3)*$X$18))</f>
        <v>5.3751112047243153</v>
      </c>
      <c r="Y23" s="182">
        <f>X23*$Y$19</f>
        <v>21.016684810472075</v>
      </c>
      <c r="Z23" s="256">
        <f>X23*$Z$18</f>
        <v>247.25511541731851</v>
      </c>
      <c r="AA23" s="5"/>
      <c r="AB23" s="5"/>
      <c r="AC23" s="5"/>
      <c r="AD23" s="5"/>
      <c r="AE23" s="5"/>
    </row>
    <row r="24" spans="1:31" ht="30" customHeight="1">
      <c r="A24" s="204" t="s">
        <v>34</v>
      </c>
      <c r="B24" s="211" t="s">
        <v>36</v>
      </c>
      <c r="C24" s="205">
        <v>15</v>
      </c>
      <c r="D24" s="206">
        <v>20</v>
      </c>
      <c r="E24" s="180">
        <f t="shared" si="0"/>
        <v>67.088342096032605</v>
      </c>
      <c r="F24" s="214">
        <v>15</v>
      </c>
      <c r="G24" s="180">
        <f t="shared" si="1"/>
        <v>39.588342096032605</v>
      </c>
      <c r="H24" s="280">
        <f t="shared" si="2"/>
        <v>1170</v>
      </c>
      <c r="I24" s="217">
        <v>600</v>
      </c>
      <c r="J24" s="175">
        <v>24</v>
      </c>
      <c r="K24" s="283">
        <v>36.5</v>
      </c>
      <c r="L24" s="181">
        <f>IF(H24=0,0,H24/((((G24+D24)/2/50)^1.3)*$L$18))</f>
        <v>24.140850322972362</v>
      </c>
      <c r="M24" s="182">
        <f>L24*$M$19</f>
        <v>36.452683987688268</v>
      </c>
      <c r="N24" s="183">
        <f>L24*$N$18</f>
        <v>1110.4791148567288</v>
      </c>
      <c r="O24" s="181">
        <f>IF(H24=0,0,H24/((((G24+D24)/2/50)^1.3)*$O$18))</f>
        <v>16.618701309292568</v>
      </c>
      <c r="P24" s="182">
        <f>O24*$P$19</f>
        <v>35.065459762607318</v>
      </c>
      <c r="Q24" s="183">
        <f>O24*$Q$18</f>
        <v>764.46026022745809</v>
      </c>
      <c r="R24" s="181">
        <f>IF(H24=0,0,H24/((((G24+D24)/2/50)^1.3)*$R$18))</f>
        <v>12.812183132303767</v>
      </c>
      <c r="S24" s="182">
        <f>R24*$S$19</f>
        <v>34.721016288543211</v>
      </c>
      <c r="T24" s="183">
        <f>R24*$T$18</f>
        <v>589.36042408597325</v>
      </c>
      <c r="U24" s="181">
        <f>IF(H24=0,0,H24/((((G24+D24)/2/50)^1.3)*$U$18))</f>
        <v>10.666887352011043</v>
      </c>
      <c r="V24" s="182">
        <f>U24*$V$19</f>
        <v>35.307397135156556</v>
      </c>
      <c r="W24" s="183">
        <f>U24*$W$18</f>
        <v>490.67681819250799</v>
      </c>
      <c r="X24" s="181">
        <f>IF(H24=0,0,H24/((((G24+D24)/2/50)^1.3)*$X$18))</f>
        <v>8.9585186745405245</v>
      </c>
      <c r="Y24" s="182">
        <f>X24*$Y$19</f>
        <v>35.027808017453452</v>
      </c>
      <c r="Z24" s="256">
        <f>X24*$Z$18</f>
        <v>412.09185902886412</v>
      </c>
      <c r="AA24" s="5"/>
      <c r="AB24" s="5"/>
      <c r="AC24" s="5"/>
      <c r="AD24" s="5"/>
      <c r="AE24" s="5"/>
    </row>
    <row r="25" spans="1:31" ht="30" customHeight="1">
      <c r="A25" s="204" t="s">
        <v>35</v>
      </c>
      <c r="B25" s="211" t="s">
        <v>36</v>
      </c>
      <c r="C25" s="205">
        <v>15</v>
      </c>
      <c r="D25" s="206">
        <v>20</v>
      </c>
      <c r="E25" s="180">
        <f t="shared" si="0"/>
        <v>67.088342096032605</v>
      </c>
      <c r="F25" s="214">
        <v>15</v>
      </c>
      <c r="G25" s="180">
        <f t="shared" si="1"/>
        <v>39.588342096032605</v>
      </c>
      <c r="H25" s="280">
        <f t="shared" si="2"/>
        <v>1170</v>
      </c>
      <c r="I25" s="217">
        <v>900</v>
      </c>
      <c r="J25" s="175">
        <v>17</v>
      </c>
      <c r="K25" s="283">
        <v>35.1</v>
      </c>
      <c r="L25" s="181">
        <f>IF(H25=0,0,H25/((((G25+D25)/2/50)^1.3)*$L$18))</f>
        <v>24.140850322972362</v>
      </c>
      <c r="M25" s="182">
        <f>L25*$M$19</f>
        <v>36.452683987688268</v>
      </c>
      <c r="N25" s="183">
        <f>L25*$N$18</f>
        <v>1110.4791148567288</v>
      </c>
      <c r="O25" s="181">
        <f>IF(H25=0,0,H25/((((G25+D25)/2/50)^1.3)*$O$18))</f>
        <v>16.618701309292568</v>
      </c>
      <c r="P25" s="182">
        <f>O25*$P$19</f>
        <v>35.065459762607318</v>
      </c>
      <c r="Q25" s="183">
        <f>O25*$Q$18</f>
        <v>764.46026022745809</v>
      </c>
      <c r="R25" s="181">
        <f>IF(H25=0,0,H25/((((G25+D25)/2/50)^1.3)*$R$18))</f>
        <v>12.812183132303767</v>
      </c>
      <c r="S25" s="182">
        <f>R25*$S$19</f>
        <v>34.721016288543211</v>
      </c>
      <c r="T25" s="183">
        <f>R25*$T$18</f>
        <v>589.36042408597325</v>
      </c>
      <c r="U25" s="181">
        <f>IF(H25=0,0,H25/((((G25+D25)/2/50)^1.3)*$U$18))</f>
        <v>10.666887352011043</v>
      </c>
      <c r="V25" s="182">
        <f>U25*$V$19</f>
        <v>35.307397135156556</v>
      </c>
      <c r="W25" s="183">
        <f>U25*$W$18</f>
        <v>490.67681819250799</v>
      </c>
      <c r="X25" s="181">
        <f>IF(H25=0,0,H25/((((G25+D25)/2/50)^1.3)*$X$18))</f>
        <v>8.9585186745405245</v>
      </c>
      <c r="Y25" s="182">
        <f>X25*$Y$19</f>
        <v>35.027808017453452</v>
      </c>
      <c r="Z25" s="256">
        <f>X25*$Z$18</f>
        <v>412.09185902886412</v>
      </c>
      <c r="AA25" s="6"/>
      <c r="AB25" s="6"/>
      <c r="AC25" s="9"/>
      <c r="AD25" s="5"/>
      <c r="AE25" s="5"/>
    </row>
    <row r="26" spans="1:31" ht="30" customHeight="1">
      <c r="A26" s="204">
        <v>3</v>
      </c>
      <c r="B26" s="211" t="s">
        <v>37</v>
      </c>
      <c r="C26" s="205">
        <v>6</v>
      </c>
      <c r="D26" s="206">
        <v>22</v>
      </c>
      <c r="E26" s="180">
        <f t="shared" si="0"/>
        <v>67.088342096032605</v>
      </c>
      <c r="F26" s="214">
        <v>15</v>
      </c>
      <c r="G26" s="180">
        <f t="shared" si="1"/>
        <v>37.588342096032605</v>
      </c>
      <c r="H26" s="280">
        <f t="shared" si="2"/>
        <v>468</v>
      </c>
      <c r="I26" s="217">
        <v>600</v>
      </c>
      <c r="J26" s="175">
        <v>10</v>
      </c>
      <c r="K26" s="283">
        <v>14.6</v>
      </c>
      <c r="L26" s="181">
        <f>IF(H26=0,0,H26/((((G26+D26)/2/50)^1.3)*$L$18))</f>
        <v>9.6563401291889459</v>
      </c>
      <c r="M26" s="182">
        <f>L26*$M$19</f>
        <v>14.581073595075308</v>
      </c>
      <c r="N26" s="183">
        <f>L26*$N$18</f>
        <v>444.19164594269154</v>
      </c>
      <c r="O26" s="181">
        <f>IF(H26=0,0,H26/((((G26+D26)/2/50)^1.3)*$O$18))</f>
        <v>6.6474805237170278</v>
      </c>
      <c r="P26" s="182">
        <f>O26*$P$19</f>
        <v>14.026183905042927</v>
      </c>
      <c r="Q26" s="183">
        <f>O26*$Q$18</f>
        <v>305.78410409098331</v>
      </c>
      <c r="R26" s="181">
        <f>IF(H26=0,0,H26/((((G26+D26)/2/50)^1.3)*$R$18))</f>
        <v>5.1248732529215069</v>
      </c>
      <c r="S26" s="182">
        <f>R26*$S$19</f>
        <v>13.888406515417284</v>
      </c>
      <c r="T26" s="183">
        <f>R26*$T$18</f>
        <v>235.74416963438932</v>
      </c>
      <c r="U26" s="181">
        <f>IF(H26=0,0,H26/((((G26+D26)/2/50)^1.3)*$U$18))</f>
        <v>4.2667549408044181</v>
      </c>
      <c r="V26" s="182">
        <f>U26*$V$19</f>
        <v>14.122958854062624</v>
      </c>
      <c r="W26" s="183">
        <f>U26*$W$18</f>
        <v>196.27072727700323</v>
      </c>
      <c r="X26" s="181">
        <f>IF(H26=0,0,H26/((((G26+D26)/2/50)^1.3)*$X$18))</f>
        <v>3.5834074698162102</v>
      </c>
      <c r="Y26" s="182">
        <f>X26*$Y$19</f>
        <v>14.011123206981383</v>
      </c>
      <c r="Z26" s="256">
        <f>X26*$Z$18</f>
        <v>164.83674361154567</v>
      </c>
      <c r="AA26" s="8"/>
      <c r="AB26" s="5"/>
      <c r="AC26" s="5"/>
      <c r="AD26" s="5"/>
      <c r="AE26" s="5"/>
    </row>
    <row r="27" spans="1:31" ht="30" customHeight="1">
      <c r="A27" s="204">
        <v>4</v>
      </c>
      <c r="B27" s="211" t="s">
        <v>38</v>
      </c>
      <c r="C27" s="205">
        <v>3.5</v>
      </c>
      <c r="D27" s="206">
        <v>17</v>
      </c>
      <c r="E27" s="180">
        <f t="shared" si="0"/>
        <v>67.088342096032605</v>
      </c>
      <c r="F27" s="214">
        <v>15</v>
      </c>
      <c r="G27" s="180">
        <f t="shared" si="1"/>
        <v>42.588342096032605</v>
      </c>
      <c r="H27" s="280">
        <f t="shared" si="2"/>
        <v>273</v>
      </c>
      <c r="I27" s="217">
        <v>600</v>
      </c>
      <c r="J27" s="175">
        <v>6</v>
      </c>
      <c r="K27" s="283">
        <v>8.5</v>
      </c>
      <c r="L27" s="181">
        <f>IF(H27=0,0,H27/((((G27+D27)/2/50)^1.3)*$L$18))</f>
        <v>5.6328650753602183</v>
      </c>
      <c r="M27" s="182">
        <f>L27*$M$19</f>
        <v>8.5056262637939302</v>
      </c>
      <c r="N27" s="183">
        <f>L27*$N$18</f>
        <v>259.11179346657002</v>
      </c>
      <c r="O27" s="181">
        <f>IF(H27=0,0,H27/((((G27+D27)/2/50)^1.3)*$O$18))</f>
        <v>3.8776969721682661</v>
      </c>
      <c r="P27" s="182">
        <f>O27*$P$19</f>
        <v>8.1819406112750404</v>
      </c>
      <c r="Q27" s="183">
        <f>O27*$Q$18</f>
        <v>178.37406071974024</v>
      </c>
      <c r="R27" s="181">
        <f>IF(H27=0,0,H27/((((G27+D27)/2/50)^1.3)*$R$18))</f>
        <v>2.989509397537546</v>
      </c>
      <c r="S27" s="182">
        <f>R27*$S$19</f>
        <v>8.1015704673267486</v>
      </c>
      <c r="T27" s="183">
        <f>R27*$T$18</f>
        <v>137.51743228672711</v>
      </c>
      <c r="U27" s="181">
        <f>IF(H27=0,0,H27/((((G27+D27)/2/50)^1.3)*$U$18))</f>
        <v>2.4889403821359104</v>
      </c>
      <c r="V27" s="182">
        <f>U27*$V$19</f>
        <v>8.2383926648698633</v>
      </c>
      <c r="W27" s="183">
        <f>U27*$W$18</f>
        <v>114.49125757825188</v>
      </c>
      <c r="X27" s="181">
        <f>IF(H27=0,0,H27/((((G27+D27)/2/50)^1.3)*$X$18))</f>
        <v>2.0903210240594556</v>
      </c>
      <c r="Y27" s="182">
        <f>X27*$Y$19</f>
        <v>8.1731552040724722</v>
      </c>
      <c r="Z27" s="256">
        <f>X27*$Z$18</f>
        <v>96.154767106734965</v>
      </c>
      <c r="AA27" s="5"/>
      <c r="AB27" s="4"/>
      <c r="AC27" s="5"/>
      <c r="AD27" s="5"/>
      <c r="AE27" s="5"/>
    </row>
    <row r="28" spans="1:31" ht="30" customHeight="1">
      <c r="A28" s="204">
        <v>5</v>
      </c>
      <c r="B28" s="211" t="s">
        <v>41</v>
      </c>
      <c r="C28" s="205">
        <v>20</v>
      </c>
      <c r="D28" s="206">
        <v>12</v>
      </c>
      <c r="E28" s="180">
        <f t="shared" si="0"/>
        <v>67.088342096032605</v>
      </c>
      <c r="F28" s="214">
        <v>15</v>
      </c>
      <c r="G28" s="180">
        <f t="shared" si="1"/>
        <v>47.588342096032605</v>
      </c>
      <c r="H28" s="280">
        <f t="shared" si="2"/>
        <v>1560</v>
      </c>
      <c r="I28" s="217"/>
      <c r="J28" s="175"/>
      <c r="K28" s="283"/>
      <c r="L28" s="181">
        <f>IF(H28=0,0,H28/((((G28+D28)/2/50)^1.3)*$L$18))</f>
        <v>32.187800430629821</v>
      </c>
      <c r="M28" s="182">
        <f>L28*$M$19</f>
        <v>48.603578650251031</v>
      </c>
      <c r="N28" s="183">
        <f>L28*$N$18</f>
        <v>1480.6388198089717</v>
      </c>
      <c r="O28" s="181">
        <f>IF(H28=0,0,H28/((((G28+D28)/2/50)^1.3)*$O$18))</f>
        <v>22.158268412390093</v>
      </c>
      <c r="P28" s="182">
        <f>O28*$P$19</f>
        <v>46.753946350143096</v>
      </c>
      <c r="Q28" s="183">
        <f>O28*$Q$18</f>
        <v>1019.2803469699443</v>
      </c>
      <c r="R28" s="181">
        <f>IF(H28=0,0,H28/((((G28+D28)/2/50)^1.3)*$R$18))</f>
        <v>17.082910843071691</v>
      </c>
      <c r="S28" s="182">
        <f>R28*$S$19</f>
        <v>46.294688384724282</v>
      </c>
      <c r="T28" s="183">
        <f>R28*$T$18</f>
        <v>785.81389878129778</v>
      </c>
      <c r="U28" s="181">
        <f>IF(H28=0,0,H28/((((G28+D28)/2/50)^1.3)*$U$18))</f>
        <v>14.22251646934806</v>
      </c>
      <c r="V28" s="182">
        <f>U28*$V$19</f>
        <v>47.076529513542077</v>
      </c>
      <c r="W28" s="183">
        <f>U28*$W$18</f>
        <v>654.23575759001073</v>
      </c>
      <c r="X28" s="181">
        <f>IF(H28=0,0,H28/((((G28+D28)/2/50)^1.3)*$X$18))</f>
        <v>11.944691566054033</v>
      </c>
      <c r="Y28" s="182">
        <f>X28*$Y$19</f>
        <v>46.70374402327127</v>
      </c>
      <c r="Z28" s="256">
        <f>X28*$Z$18</f>
        <v>549.45581203848553</v>
      </c>
      <c r="AA28" s="5"/>
      <c r="AB28" s="4"/>
      <c r="AC28" s="5"/>
      <c r="AD28" s="5"/>
      <c r="AE28" s="5"/>
    </row>
    <row r="29" spans="1:31" ht="30" customHeight="1">
      <c r="A29" s="204"/>
      <c r="B29" s="211"/>
      <c r="C29" s="205"/>
      <c r="D29" s="206"/>
      <c r="E29" s="180">
        <f t="shared" si="0"/>
        <v>0</v>
      </c>
      <c r="F29" s="214"/>
      <c r="G29" s="180">
        <f t="shared" si="1"/>
        <v>0</v>
      </c>
      <c r="H29" s="280">
        <f t="shared" si="2"/>
        <v>0</v>
      </c>
      <c r="I29" s="217"/>
      <c r="J29" s="175"/>
      <c r="K29" s="283"/>
      <c r="L29" s="181">
        <f>IF(H29=0,0,H29/((((G29+D29)/2/50)^1.3)*$L$18))</f>
        <v>0</v>
      </c>
      <c r="M29" s="182">
        <f>L29*$M$19</f>
        <v>0</v>
      </c>
      <c r="N29" s="183">
        <f>L29*$N$18</f>
        <v>0</v>
      </c>
      <c r="O29" s="181">
        <f>IF(H29=0,0,H29/((((G29+D29)/2/50)^1.3)*$O$18))</f>
        <v>0</v>
      </c>
      <c r="P29" s="182">
        <f>O29*$P$19</f>
        <v>0</v>
      </c>
      <c r="Q29" s="183">
        <f>O29*$Q$18</f>
        <v>0</v>
      </c>
      <c r="R29" s="181">
        <f>IF(H29=0,0,H29/((((G29+D29)/2/50)^1.3)*$R$18))</f>
        <v>0</v>
      </c>
      <c r="S29" s="182">
        <f>R29*$S$19</f>
        <v>0</v>
      </c>
      <c r="T29" s="183">
        <f>R29*$T$18</f>
        <v>0</v>
      </c>
      <c r="U29" s="181">
        <f>IF(H29=0,0,H29/((((G29+D29)/2/50)^1.3)*$U$18))</f>
        <v>0</v>
      </c>
      <c r="V29" s="182">
        <f>U29*$V$19</f>
        <v>0</v>
      </c>
      <c r="W29" s="183">
        <f>U29*$W$18</f>
        <v>0</v>
      </c>
      <c r="X29" s="181">
        <f>IF(H29=0,0,H29/((((G29+D29)/2/50)^1.3)*$X$18))</f>
        <v>0</v>
      </c>
      <c r="Y29" s="182">
        <f>X29*$Y$19</f>
        <v>0</v>
      </c>
      <c r="Z29" s="256">
        <f>X29*$Z$18</f>
        <v>0</v>
      </c>
      <c r="AA29" s="5"/>
      <c r="AB29" s="4"/>
      <c r="AC29" s="5"/>
      <c r="AD29" s="5"/>
      <c r="AE29" s="5"/>
    </row>
    <row r="30" spans="1:31" ht="30" customHeight="1">
      <c r="A30" s="204"/>
      <c r="B30" s="211"/>
      <c r="C30" s="205"/>
      <c r="D30" s="206"/>
      <c r="E30" s="180">
        <f t="shared" si="0"/>
        <v>0</v>
      </c>
      <c r="F30" s="214"/>
      <c r="G30" s="180">
        <f t="shared" si="1"/>
        <v>0</v>
      </c>
      <c r="H30" s="280">
        <f t="shared" si="2"/>
        <v>0</v>
      </c>
      <c r="I30" s="217"/>
      <c r="J30" s="175"/>
      <c r="K30" s="283"/>
      <c r="L30" s="181">
        <f>IF(H30=0,0,H30/((((G30+D30)/2/50)^1.3)*$L$18))</f>
        <v>0</v>
      </c>
      <c r="M30" s="182">
        <f>L30*$M$19</f>
        <v>0</v>
      </c>
      <c r="N30" s="183">
        <f>L30*$N$18</f>
        <v>0</v>
      </c>
      <c r="O30" s="181">
        <f>IF(H30=0,0,H30/((((G30+D30)/2/50)^1.3)*$O$18))</f>
        <v>0</v>
      </c>
      <c r="P30" s="182">
        <f>O30*$P$19</f>
        <v>0</v>
      </c>
      <c r="Q30" s="183">
        <f>O30*$Q$18</f>
        <v>0</v>
      </c>
      <c r="R30" s="181">
        <f>IF(H30=0,0,H30/((((G30+D30)/2/50)^1.3)*$R$18))</f>
        <v>0</v>
      </c>
      <c r="S30" s="182">
        <f>R30*$S$19</f>
        <v>0</v>
      </c>
      <c r="T30" s="183">
        <f>R30*$T$18</f>
        <v>0</v>
      </c>
      <c r="U30" s="181">
        <f>IF(H30=0,0,H30/((((G30+D30)/2/50)^1.3)*$U$18))</f>
        <v>0</v>
      </c>
      <c r="V30" s="182">
        <f>U30*$V$19</f>
        <v>0</v>
      </c>
      <c r="W30" s="183">
        <f>U30*$W$18</f>
        <v>0</v>
      </c>
      <c r="X30" s="181">
        <f>IF(H30=0,0,H30/((((G30+D30)/2/50)^1.3)*$X$18))</f>
        <v>0</v>
      </c>
      <c r="Y30" s="182">
        <f>X30*$Y$19</f>
        <v>0</v>
      </c>
      <c r="Z30" s="256">
        <f>X30*$Z$18</f>
        <v>0</v>
      </c>
      <c r="AA30" s="5"/>
      <c r="AB30" s="5"/>
      <c r="AC30" s="5"/>
      <c r="AD30" s="5"/>
      <c r="AE30" s="5"/>
    </row>
    <row r="31" spans="1:31" ht="30" customHeight="1" thickBot="1">
      <c r="A31" s="207"/>
      <c r="B31" s="212"/>
      <c r="C31" s="208"/>
      <c r="D31" s="209"/>
      <c r="E31" s="184">
        <f t="shared" si="0"/>
        <v>0</v>
      </c>
      <c r="F31" s="215"/>
      <c r="G31" s="184">
        <f t="shared" si="1"/>
        <v>0</v>
      </c>
      <c r="H31" s="281">
        <f t="shared" si="2"/>
        <v>0</v>
      </c>
      <c r="I31" s="218"/>
      <c r="J31" s="273"/>
      <c r="K31" s="284"/>
      <c r="L31" s="259">
        <f>IF(H31=0,0,H31/((((G31+D31)/2/50)^1.3)*$L$18))</f>
        <v>0</v>
      </c>
      <c r="M31" s="257">
        <f>L31*$M$19</f>
        <v>0</v>
      </c>
      <c r="N31" s="258">
        <f>L31*$N$18</f>
        <v>0</v>
      </c>
      <c r="O31" s="259">
        <f>IF(H31=0,0,H31/((((G31+D31)/2/50)^1.3)*$O$18))</f>
        <v>0</v>
      </c>
      <c r="P31" s="257">
        <f>O31*$P$19</f>
        <v>0</v>
      </c>
      <c r="Q31" s="258">
        <f>O31*$Q$18</f>
        <v>0</v>
      </c>
      <c r="R31" s="259">
        <f>IF(H31=0,0,H31/((((G31+D31)/2/50)^1.3)*$R$18))</f>
        <v>0</v>
      </c>
      <c r="S31" s="257">
        <f>R31*$S$19</f>
        <v>0</v>
      </c>
      <c r="T31" s="258">
        <f>R31*$T$18</f>
        <v>0</v>
      </c>
      <c r="U31" s="259">
        <f>IF(H31=0,0,H31/((((G31+D31)/2/50)^1.3)*$U$18))</f>
        <v>0</v>
      </c>
      <c r="V31" s="257">
        <f>U31*$V$19</f>
        <v>0</v>
      </c>
      <c r="W31" s="258">
        <f>U31*$W$18</f>
        <v>0</v>
      </c>
      <c r="X31" s="259">
        <f>IF(H31=0,0,H31/((((G31+D31)/2/50)^1.3)*$X$18))</f>
        <v>0</v>
      </c>
      <c r="Y31" s="257">
        <f>X31*$Y$19</f>
        <v>0</v>
      </c>
      <c r="Z31" s="260">
        <f>X31*$Z$18</f>
        <v>0</v>
      </c>
      <c r="AA31" s="5"/>
      <c r="AB31" s="4"/>
      <c r="AC31" s="5"/>
      <c r="AD31" s="5"/>
      <c r="AE31" s="5"/>
    </row>
    <row r="32" spans="1:31" ht="30" customHeight="1" thickBot="1">
      <c r="A32" s="185"/>
      <c r="B32" s="186" t="s">
        <v>16</v>
      </c>
      <c r="C32" s="243">
        <f t="shared" ref="C32" si="3">SUM(C22:C31)</f>
        <v>77.5</v>
      </c>
      <c r="D32" s="244"/>
      <c r="E32" s="244"/>
      <c r="F32" s="244"/>
      <c r="G32" s="244"/>
      <c r="H32" s="243">
        <f>SUM(H22:H31)</f>
        <v>6045</v>
      </c>
      <c r="I32" s="188"/>
      <c r="J32" s="187"/>
      <c r="K32" s="289">
        <f>K22+K23+K24+K25+K26+K27+K28+K29+K30+K31</f>
        <v>137.6</v>
      </c>
      <c r="L32" s="288"/>
      <c r="M32" s="190">
        <f>M22+M23+M24+M25+M26+M27+M28+M29+M30+M31</f>
        <v>188.33886726972273</v>
      </c>
      <c r="N32" s="191"/>
      <c r="O32" s="189"/>
      <c r="P32" s="190">
        <f>P22+P23+P24+P25+P26+P27+P28+P29+P30+P31</f>
        <v>181.17154210680451</v>
      </c>
      <c r="Q32" s="191"/>
      <c r="R32" s="189"/>
      <c r="S32" s="190">
        <f>S22+S23+S24+S25+S26+S27+S28+S29+S30+S31</f>
        <v>179.39191749080658</v>
      </c>
      <c r="T32" s="191"/>
      <c r="U32" s="189"/>
      <c r="V32" s="190">
        <f>V22+V23+V24+V25+V26+V27+V28+V29+V30+V31</f>
        <v>182.42155186497553</v>
      </c>
      <c r="W32" s="191"/>
      <c r="X32" s="189"/>
      <c r="Y32" s="190">
        <f>Y22+Y23+Y24+Y25+Y26+Y27+Y28+Y29+Y30+Y31</f>
        <v>180.97700809017618</v>
      </c>
      <c r="Z32" s="192"/>
      <c r="AA32" s="5"/>
      <c r="AB32" s="4"/>
      <c r="AC32" s="5"/>
      <c r="AD32" s="5"/>
      <c r="AE32" s="5"/>
    </row>
    <row r="33" spans="1:31" ht="30" customHeight="1">
      <c r="A33" s="185"/>
      <c r="B33" s="193"/>
      <c r="C33" s="188"/>
      <c r="D33" s="188"/>
      <c r="E33" s="194"/>
      <c r="F33" s="188"/>
      <c r="G33" s="195"/>
      <c r="H33" s="188"/>
      <c r="I33" s="196"/>
      <c r="J33" s="187"/>
      <c r="L33" s="187"/>
      <c r="M33" s="187"/>
      <c r="N33" s="187"/>
      <c r="O33" s="187"/>
      <c r="P33" s="197"/>
      <c r="Q33" s="198"/>
      <c r="R33" s="198"/>
      <c r="S33" s="197"/>
      <c r="T33" s="198"/>
      <c r="U33" s="198"/>
      <c r="V33" s="197"/>
      <c r="W33" s="198"/>
      <c r="X33" s="198"/>
      <c r="Y33" s="199"/>
      <c r="Z33" s="200"/>
      <c r="AA33" s="5"/>
      <c r="AB33" s="4"/>
      <c r="AC33" s="5"/>
      <c r="AD33" s="5"/>
      <c r="AE33" s="5"/>
    </row>
    <row r="34" spans="1:31" ht="30" customHeight="1">
      <c r="A34" s="113"/>
      <c r="B34" s="114"/>
      <c r="C34" s="114"/>
      <c r="D34" s="114"/>
      <c r="E34" s="114"/>
      <c r="F34" s="114"/>
      <c r="G34" s="117"/>
      <c r="H34" s="114"/>
      <c r="I34" s="116"/>
      <c r="J34" s="114"/>
      <c r="L34" s="112"/>
      <c r="M34" s="116"/>
      <c r="N34" s="112"/>
      <c r="O34" s="106"/>
      <c r="P34" s="107"/>
      <c r="Q34" s="106"/>
      <c r="R34" s="106"/>
      <c r="S34" s="107"/>
      <c r="T34" s="106"/>
      <c r="U34" s="106"/>
      <c r="V34" s="107"/>
      <c r="W34" s="106"/>
      <c r="X34" s="106"/>
      <c r="Y34" s="3"/>
      <c r="Z34" s="3"/>
      <c r="AA34" s="4"/>
      <c r="AB34" s="4"/>
      <c r="AC34" s="5"/>
      <c r="AD34" s="5"/>
      <c r="AE34" s="5"/>
    </row>
    <row r="35" spans="1:31" ht="30" customHeight="1">
      <c r="A35" s="27"/>
      <c r="B35" s="177" t="s">
        <v>14</v>
      </c>
      <c r="C35" s="264" t="s">
        <v>49</v>
      </c>
      <c r="D35" s="265"/>
      <c r="E35" s="108"/>
      <c r="F35" s="109"/>
      <c r="G35" s="110"/>
      <c r="H35" s="27"/>
      <c r="I35" s="27"/>
      <c r="J35" s="28"/>
      <c r="L35" s="111"/>
      <c r="M35" s="111"/>
      <c r="N35" s="111"/>
      <c r="O35" s="62"/>
      <c r="P35" s="14"/>
      <c r="Q35" s="15"/>
      <c r="R35" s="11"/>
      <c r="S35" s="4"/>
      <c r="T35" s="4"/>
      <c r="U35" s="5"/>
      <c r="V35" s="5"/>
      <c r="W35" s="5"/>
      <c r="AA35" s="5"/>
      <c r="AB35" s="5"/>
      <c r="AC35" s="5"/>
      <c r="AD35" s="5"/>
      <c r="AE35" s="5"/>
    </row>
    <row r="36" spans="1:31" ht="30" customHeight="1" thickBot="1">
      <c r="A36" s="19"/>
      <c r="B36" s="178" t="s">
        <v>15</v>
      </c>
      <c r="C36" s="266" t="s">
        <v>47</v>
      </c>
      <c r="D36" s="267"/>
      <c r="E36" s="101"/>
      <c r="F36" s="102"/>
      <c r="G36" s="37"/>
      <c r="H36" s="20"/>
      <c r="I36" s="20"/>
      <c r="J36" s="26"/>
      <c r="L36" s="140">
        <v>600</v>
      </c>
      <c r="M36" s="132" t="s">
        <v>13</v>
      </c>
      <c r="N36" s="133" t="s">
        <v>0</v>
      </c>
      <c r="O36" s="131">
        <v>900</v>
      </c>
      <c r="P36" s="132" t="s">
        <v>13</v>
      </c>
      <c r="Q36" s="133" t="s">
        <v>0</v>
      </c>
      <c r="R36" s="140">
        <v>1200</v>
      </c>
      <c r="S36" s="132" t="s">
        <v>13</v>
      </c>
      <c r="T36" s="133" t="s">
        <v>0</v>
      </c>
      <c r="U36" s="131">
        <v>1500</v>
      </c>
      <c r="V36" s="132" t="s">
        <v>13</v>
      </c>
      <c r="W36" s="133" t="s">
        <v>0</v>
      </c>
      <c r="X36" s="131">
        <v>1800</v>
      </c>
      <c r="Y36" s="132" t="s">
        <v>13</v>
      </c>
      <c r="Z36" s="133" t="s">
        <v>0</v>
      </c>
      <c r="AA36" s="5"/>
      <c r="AB36" s="5"/>
      <c r="AC36" s="5"/>
      <c r="AD36" s="5"/>
      <c r="AE36" s="5"/>
    </row>
    <row r="37" spans="1:31" ht="30" customHeight="1">
      <c r="A37" s="232">
        <v>6</v>
      </c>
      <c r="B37" s="233" t="s">
        <v>42</v>
      </c>
      <c r="C37" s="241">
        <v>18</v>
      </c>
      <c r="D37" s="234">
        <v>20</v>
      </c>
      <c r="E37" s="219">
        <f xml:space="preserve"> IF( D37=0,0,$D$15^0.99)</f>
        <v>67.088342096032605</v>
      </c>
      <c r="F37" s="213">
        <v>15</v>
      </c>
      <c r="G37" s="179">
        <f>IF(E37=0,0,((E37+E37-F37)/2)-D37)</f>
        <v>39.588342096032605</v>
      </c>
      <c r="H37" s="276">
        <f>C37*$D$13*$D$14</f>
        <v>1404</v>
      </c>
      <c r="I37" s="269">
        <v>900</v>
      </c>
      <c r="J37" s="272">
        <v>20</v>
      </c>
      <c r="K37" s="285">
        <v>42.1</v>
      </c>
      <c r="L37" s="254">
        <f>IF(H37=0,0,H37/((((G37+D37)/2/50)^1.3)*$L$18))</f>
        <v>28.969020387566836</v>
      </c>
      <c r="M37" s="252">
        <f>L37*$M$19</f>
        <v>43.743220785225922</v>
      </c>
      <c r="N37" s="253">
        <f>L37*$N$18</f>
        <v>1332.5749378280746</v>
      </c>
      <c r="O37" s="254">
        <f>IF(H37=0,0,H37/((((G37+D37)/2/50)^1.3)*$O$18))</f>
        <v>19.942441571151083</v>
      </c>
      <c r="P37" s="252">
        <f>O37*$P$19</f>
        <v>42.078551715128782</v>
      </c>
      <c r="Q37" s="253">
        <f>O37*$Q$18</f>
        <v>917.3523122729498</v>
      </c>
      <c r="R37" s="254">
        <f>IF(H37=0,0,H37/((((G37+D37)/2/50)^1.3)*$R$18))</f>
        <v>15.374619758764521</v>
      </c>
      <c r="S37" s="252">
        <f>R37*$S$19</f>
        <v>41.665219546251848</v>
      </c>
      <c r="T37" s="253">
        <f>R37*$T$18</f>
        <v>707.23250890316797</v>
      </c>
      <c r="U37" s="254">
        <f>IF(H37=0,0,H37/((((G37+D37)/2/50)^1.3)*$U$18))</f>
        <v>12.800264822413252</v>
      </c>
      <c r="V37" s="252">
        <f>U37*$V$19</f>
        <v>42.368876562187864</v>
      </c>
      <c r="W37" s="253">
        <f>U37*$W$18</f>
        <v>588.81218183100964</v>
      </c>
      <c r="X37" s="254">
        <f>IF(H37=0,0,H37/((((G37+D37)/2/50)^1.3)*$X$18))</f>
        <v>10.750222409448631</v>
      </c>
      <c r="Y37" s="252">
        <f>X37*$Y$19</f>
        <v>42.03336962094415</v>
      </c>
      <c r="Z37" s="255">
        <f>X37*$Z$18</f>
        <v>494.51023083463701</v>
      </c>
    </row>
    <row r="38" spans="1:31" ht="30" customHeight="1">
      <c r="A38" s="235">
        <v>7</v>
      </c>
      <c r="B38" s="236" t="s">
        <v>37</v>
      </c>
      <c r="C38" s="237">
        <v>6</v>
      </c>
      <c r="D38" s="238">
        <v>20</v>
      </c>
      <c r="E38" s="220">
        <f t="shared" ref="E38:E46" si="4" xml:space="preserve"> IF( D38=0,0,$D$15^0.99)</f>
        <v>67.088342096032605</v>
      </c>
      <c r="F38" s="214">
        <v>15</v>
      </c>
      <c r="G38" s="180">
        <f t="shared" ref="G38:G46" si="5">IF(E38=0,0,((E38+E38-F38)/2)-D38)</f>
        <v>39.588342096032605</v>
      </c>
      <c r="H38" s="277">
        <f t="shared" ref="H38:H46" si="6">C38*$D$13*$D$14</f>
        <v>468</v>
      </c>
      <c r="I38" s="270">
        <v>600</v>
      </c>
      <c r="J38" s="175">
        <v>10</v>
      </c>
      <c r="K38" s="287">
        <v>14.6</v>
      </c>
      <c r="L38" s="181">
        <f>IF(H38=0,0,H38/((((G38+D38)/2/50)^1.3)*$L$18))</f>
        <v>9.6563401291889459</v>
      </c>
      <c r="M38" s="182">
        <f>L38*$M$19</f>
        <v>14.581073595075308</v>
      </c>
      <c r="N38" s="183">
        <f>L38*$N$18</f>
        <v>444.19164594269154</v>
      </c>
      <c r="O38" s="181">
        <f>IF(H38=0,0,H38/((((G38+D38)/2/50)^1.3)*$O$18))</f>
        <v>6.6474805237170278</v>
      </c>
      <c r="P38" s="182">
        <f>O38*$P$19</f>
        <v>14.026183905042927</v>
      </c>
      <c r="Q38" s="183">
        <f>O38*$Q$18</f>
        <v>305.78410409098331</v>
      </c>
      <c r="R38" s="181">
        <f>IF(H38=0,0,H38/((((G38+D38)/2/50)^1.3)*$R$18))</f>
        <v>5.1248732529215069</v>
      </c>
      <c r="S38" s="182">
        <f>R38*$S$19</f>
        <v>13.888406515417284</v>
      </c>
      <c r="T38" s="183">
        <f>R38*$T$18</f>
        <v>235.74416963438932</v>
      </c>
      <c r="U38" s="181">
        <f>IF(H38=0,0,H38/((((G38+D38)/2/50)^1.3)*$U$18))</f>
        <v>4.2667549408044181</v>
      </c>
      <c r="V38" s="182">
        <f>U38*$V$19</f>
        <v>14.122958854062624</v>
      </c>
      <c r="W38" s="183">
        <f>U38*$W$18</f>
        <v>196.27072727700323</v>
      </c>
      <c r="X38" s="181">
        <f>IF(H38=0,0,H38/((((G38+D38)/2/50)^1.3)*$X$18))</f>
        <v>3.5834074698162102</v>
      </c>
      <c r="Y38" s="182">
        <f>X38*$Y$19</f>
        <v>14.011123206981383</v>
      </c>
      <c r="Z38" s="256">
        <f>X38*$Z$18</f>
        <v>164.83674361154567</v>
      </c>
    </row>
    <row r="39" spans="1:31" ht="30" customHeight="1">
      <c r="A39" s="235">
        <v>8</v>
      </c>
      <c r="B39" s="236" t="s">
        <v>42</v>
      </c>
      <c r="C39" s="237">
        <v>15</v>
      </c>
      <c r="D39" s="238">
        <v>20</v>
      </c>
      <c r="E39" s="220">
        <f t="shared" si="4"/>
        <v>67.088342096032605</v>
      </c>
      <c r="F39" s="214">
        <v>15</v>
      </c>
      <c r="G39" s="180">
        <f t="shared" si="5"/>
        <v>39.588342096032605</v>
      </c>
      <c r="H39" s="277">
        <f t="shared" si="6"/>
        <v>1170</v>
      </c>
      <c r="I39" s="270">
        <v>900</v>
      </c>
      <c r="J39" s="175">
        <v>17</v>
      </c>
      <c r="K39" s="287">
        <v>35.1</v>
      </c>
      <c r="L39" s="181">
        <f>IF(H39=0,0,H39/((((G39+D39)/2/50)^1.3)*$L$18))</f>
        <v>24.140850322972362</v>
      </c>
      <c r="M39" s="182">
        <f>L39*$M$19</f>
        <v>36.452683987688268</v>
      </c>
      <c r="N39" s="183">
        <f>L39*$N$18</f>
        <v>1110.4791148567288</v>
      </c>
      <c r="O39" s="181">
        <f>IF(H39=0,0,H39/((((G39+D39)/2/50)^1.3)*$O$18))</f>
        <v>16.618701309292568</v>
      </c>
      <c r="P39" s="182">
        <f>O39*$P$19</f>
        <v>35.065459762607318</v>
      </c>
      <c r="Q39" s="183">
        <f>O39*$Q$18</f>
        <v>764.46026022745809</v>
      </c>
      <c r="R39" s="181">
        <f>IF(H39=0,0,H39/((((G39+D39)/2/50)^1.3)*$R$18))</f>
        <v>12.812183132303767</v>
      </c>
      <c r="S39" s="182">
        <f>R39*$S$19</f>
        <v>34.721016288543211</v>
      </c>
      <c r="T39" s="183">
        <f>R39*$T$18</f>
        <v>589.36042408597325</v>
      </c>
      <c r="U39" s="181">
        <f>IF(H39=0,0,H39/((((G39+D39)/2/50)^1.3)*$U$18))</f>
        <v>10.666887352011043</v>
      </c>
      <c r="V39" s="182">
        <f>U39*$V$19</f>
        <v>35.307397135156556</v>
      </c>
      <c r="W39" s="183">
        <f>U39*$W$18</f>
        <v>490.67681819250799</v>
      </c>
      <c r="X39" s="181">
        <f>IF(H39=0,0,H39/((((G39+D39)/2/50)^1.3)*$X$18))</f>
        <v>8.9585186745405245</v>
      </c>
      <c r="Y39" s="182">
        <f>X39*$Y$19</f>
        <v>35.027808017453452</v>
      </c>
      <c r="Z39" s="256">
        <f>X39*$Z$18</f>
        <v>412.09185902886412</v>
      </c>
    </row>
    <row r="40" spans="1:31" ht="30" customHeight="1">
      <c r="A40" s="235">
        <v>9</v>
      </c>
      <c r="B40" s="236" t="s">
        <v>43</v>
      </c>
      <c r="C40" s="237">
        <v>2.4</v>
      </c>
      <c r="D40" s="238">
        <v>20</v>
      </c>
      <c r="E40" s="220">
        <f t="shared" si="4"/>
        <v>67.088342096032605</v>
      </c>
      <c r="F40" s="214">
        <v>15</v>
      </c>
      <c r="G40" s="180">
        <f t="shared" si="5"/>
        <v>39.588342096032605</v>
      </c>
      <c r="H40" s="277">
        <f t="shared" si="6"/>
        <v>187.2</v>
      </c>
      <c r="I40" s="270">
        <v>900</v>
      </c>
      <c r="J40" s="175">
        <v>3</v>
      </c>
      <c r="K40" s="287">
        <v>5.8</v>
      </c>
      <c r="L40" s="181">
        <f>IF(H40=0,0,H40/((((G40+D40)/2/50)^1.3)*$L$18))</f>
        <v>3.862536051675578</v>
      </c>
      <c r="M40" s="182">
        <f>L40*$M$19</f>
        <v>5.8324294380301227</v>
      </c>
      <c r="N40" s="183">
        <f>L40*$N$18</f>
        <v>177.67665837707659</v>
      </c>
      <c r="O40" s="181">
        <f>IF(H40=0,0,H40/((((G40+D40)/2/50)^1.3)*$O$18))</f>
        <v>2.658992209486811</v>
      </c>
      <c r="P40" s="182">
        <f>O40*$P$19</f>
        <v>5.6104735620171713</v>
      </c>
      <c r="Q40" s="183">
        <f>O40*$Q$18</f>
        <v>122.31364163639331</v>
      </c>
      <c r="R40" s="181">
        <f>IF(H40=0,0,H40/((((G40+D40)/2/50)^1.3)*$R$18))</f>
        <v>2.0499493011686027</v>
      </c>
      <c r="S40" s="182">
        <f>R40*$S$19</f>
        <v>5.5553626061669137</v>
      </c>
      <c r="T40" s="183">
        <f>R40*$T$18</f>
        <v>94.297667853755726</v>
      </c>
      <c r="U40" s="181">
        <f>IF(H40=0,0,H40/((((G40+D40)/2/50)^1.3)*$U$18))</f>
        <v>1.706701976321767</v>
      </c>
      <c r="V40" s="182">
        <f>U40*$V$19</f>
        <v>5.6491835416250487</v>
      </c>
      <c r="W40" s="183">
        <f>U40*$W$18</f>
        <v>78.508290910801279</v>
      </c>
      <c r="X40" s="181">
        <f>IF(H40=0,0,H40/((((G40+D40)/2/50)^1.3)*$X$18))</f>
        <v>1.433362987926484</v>
      </c>
      <c r="Y40" s="182">
        <f>X40*$Y$19</f>
        <v>5.6044492827925527</v>
      </c>
      <c r="Z40" s="256">
        <f>X40*$Z$18</f>
        <v>65.934697444618266</v>
      </c>
    </row>
    <row r="41" spans="1:31" ht="30" customHeight="1">
      <c r="A41" s="235">
        <v>10</v>
      </c>
      <c r="B41" s="236" t="s">
        <v>37</v>
      </c>
      <c r="C41" s="237">
        <v>6</v>
      </c>
      <c r="D41" s="238">
        <v>22</v>
      </c>
      <c r="E41" s="220">
        <f t="shared" si="4"/>
        <v>67.088342096032605</v>
      </c>
      <c r="F41" s="214">
        <v>15</v>
      </c>
      <c r="G41" s="180">
        <f t="shared" si="5"/>
        <v>37.588342096032605</v>
      </c>
      <c r="H41" s="277">
        <f t="shared" si="6"/>
        <v>468</v>
      </c>
      <c r="I41" s="270">
        <v>600</v>
      </c>
      <c r="J41" s="175">
        <v>10</v>
      </c>
      <c r="K41" s="287">
        <v>14.6</v>
      </c>
      <c r="L41" s="181">
        <f>IF(H41=0,0,H41/((((G41+D41)/2/50)^1.3)*$L$18))</f>
        <v>9.6563401291889459</v>
      </c>
      <c r="M41" s="182">
        <f>L41*$M$19</f>
        <v>14.581073595075308</v>
      </c>
      <c r="N41" s="183">
        <f>L41*$N$18</f>
        <v>444.19164594269154</v>
      </c>
      <c r="O41" s="181">
        <f>IF(H41=0,0,H41/((((G41+D41)/2/50)^1.3)*$O$18))</f>
        <v>6.6474805237170278</v>
      </c>
      <c r="P41" s="182">
        <f>O41*$P$19</f>
        <v>14.026183905042927</v>
      </c>
      <c r="Q41" s="183">
        <f>O41*$Q$18</f>
        <v>305.78410409098331</v>
      </c>
      <c r="R41" s="181">
        <f>IF(H41=0,0,H41/((((G41+D41)/2/50)^1.3)*$R$18))</f>
        <v>5.1248732529215069</v>
      </c>
      <c r="S41" s="182">
        <f>R41*$S$19</f>
        <v>13.888406515417284</v>
      </c>
      <c r="T41" s="183">
        <f>R41*$T$18</f>
        <v>235.74416963438932</v>
      </c>
      <c r="U41" s="181">
        <f>IF(H41=0,0,H41/((((G41+D41)/2/50)^1.3)*$U$18))</f>
        <v>4.2667549408044181</v>
      </c>
      <c r="V41" s="182">
        <f>U41*$V$19</f>
        <v>14.122958854062624</v>
      </c>
      <c r="W41" s="183">
        <f>U41*$W$18</f>
        <v>196.27072727700323</v>
      </c>
      <c r="X41" s="181">
        <f>IF(H41=0,0,H41/((((G41+D41)/2/50)^1.3)*$X$18))</f>
        <v>3.5834074698162102</v>
      </c>
      <c r="Y41" s="182">
        <f>X41*$Y$19</f>
        <v>14.011123206981383</v>
      </c>
      <c r="Z41" s="256">
        <f>X41*$Z$18</f>
        <v>164.83674361154567</v>
      </c>
    </row>
    <row r="42" spans="1:31" ht="30" customHeight="1">
      <c r="A42" s="235"/>
      <c r="B42" s="236"/>
      <c r="C42" s="237"/>
      <c r="D42" s="238"/>
      <c r="E42" s="220">
        <f t="shared" si="4"/>
        <v>0</v>
      </c>
      <c r="F42" s="214"/>
      <c r="G42" s="180">
        <f t="shared" si="5"/>
        <v>0</v>
      </c>
      <c r="H42" s="277">
        <f t="shared" si="6"/>
        <v>0</v>
      </c>
      <c r="I42" s="270"/>
      <c r="J42" s="175"/>
      <c r="K42" s="287"/>
      <c r="L42" s="181">
        <f>IF(H42=0,0,H42/((((G42+D42)/2/50)^1.3)*$L$18))</f>
        <v>0</v>
      </c>
      <c r="M42" s="182">
        <f>L42*$M$19</f>
        <v>0</v>
      </c>
      <c r="N42" s="183">
        <f>L42*$N$18</f>
        <v>0</v>
      </c>
      <c r="O42" s="181">
        <f>IF(H42=0,0,H42/((((G42+D42)/2/50)^1.3)*$O$18))</f>
        <v>0</v>
      </c>
      <c r="P42" s="182">
        <f>O42*$P$19</f>
        <v>0</v>
      </c>
      <c r="Q42" s="183">
        <f>O42*$Q$18</f>
        <v>0</v>
      </c>
      <c r="R42" s="181">
        <f>IF(H42=0,0,H42/((((G42+D42)/2/50)^1.3)*$R$18))</f>
        <v>0</v>
      </c>
      <c r="S42" s="182">
        <f>R42*$S$19</f>
        <v>0</v>
      </c>
      <c r="T42" s="183">
        <f>R42*$T$18</f>
        <v>0</v>
      </c>
      <c r="U42" s="181">
        <f>IF(H42=0,0,H42/((((G42+D42)/2/50)^1.3)*$U$18))</f>
        <v>0</v>
      </c>
      <c r="V42" s="182">
        <f>U42*$V$19</f>
        <v>0</v>
      </c>
      <c r="W42" s="183">
        <f>U42*$W$18</f>
        <v>0</v>
      </c>
      <c r="X42" s="181">
        <f>IF(H42=0,0,H42/((((G42+D42)/2/50)^1.3)*$X$18))</f>
        <v>0</v>
      </c>
      <c r="Y42" s="182">
        <f>X42*$Y$19</f>
        <v>0</v>
      </c>
      <c r="Z42" s="256">
        <f>X42*$Z$18</f>
        <v>0</v>
      </c>
    </row>
    <row r="43" spans="1:31" ht="30" customHeight="1">
      <c r="A43" s="235"/>
      <c r="B43" s="236"/>
      <c r="C43" s="237"/>
      <c r="D43" s="238"/>
      <c r="E43" s="220">
        <f t="shared" si="4"/>
        <v>0</v>
      </c>
      <c r="F43" s="214"/>
      <c r="G43" s="180">
        <f t="shared" si="5"/>
        <v>0</v>
      </c>
      <c r="H43" s="277">
        <f t="shared" si="6"/>
        <v>0</v>
      </c>
      <c r="I43" s="270"/>
      <c r="J43" s="175"/>
      <c r="K43" s="287"/>
      <c r="L43" s="181">
        <f>IF(H43=0,0,H43/((((G43+D43)/2/50)^1.3)*$L$18))</f>
        <v>0</v>
      </c>
      <c r="M43" s="182">
        <f>L43*$M$19</f>
        <v>0</v>
      </c>
      <c r="N43" s="183">
        <f>L43*$N$18</f>
        <v>0</v>
      </c>
      <c r="O43" s="181">
        <f>IF(H43=0,0,H43/((((G43+D43)/2/50)^1.3)*$O$18))</f>
        <v>0</v>
      </c>
      <c r="P43" s="182">
        <f>O43*$P$19</f>
        <v>0</v>
      </c>
      <c r="Q43" s="183">
        <f>O43*$Q$18</f>
        <v>0</v>
      </c>
      <c r="R43" s="181">
        <f>IF(H43=0,0,H43/((((G43+D43)/2/50)^1.3)*$R$18))</f>
        <v>0</v>
      </c>
      <c r="S43" s="182">
        <f>R43*$S$19</f>
        <v>0</v>
      </c>
      <c r="T43" s="183">
        <f>R43*$T$18</f>
        <v>0</v>
      </c>
      <c r="U43" s="181">
        <f>IF(H43=0,0,H43/((((G43+D43)/2/50)^1.3)*$U$18))</f>
        <v>0</v>
      </c>
      <c r="V43" s="182">
        <f>U43*$V$19</f>
        <v>0</v>
      </c>
      <c r="W43" s="183">
        <f>U43*$W$18</f>
        <v>0</v>
      </c>
      <c r="X43" s="181">
        <f>IF(H43=0,0,H43/((((G43+D43)/2/50)^1.3)*$X$18))</f>
        <v>0</v>
      </c>
      <c r="Y43" s="182">
        <f>X43*$Y$19</f>
        <v>0</v>
      </c>
      <c r="Z43" s="256">
        <f>X43*$Z$18</f>
        <v>0</v>
      </c>
    </row>
    <row r="44" spans="1:31" ht="30" customHeight="1">
      <c r="A44" s="235"/>
      <c r="B44" s="236"/>
      <c r="C44" s="237"/>
      <c r="D44" s="238"/>
      <c r="E44" s="220">
        <f t="shared" si="4"/>
        <v>0</v>
      </c>
      <c r="F44" s="214"/>
      <c r="G44" s="180">
        <f t="shared" si="5"/>
        <v>0</v>
      </c>
      <c r="H44" s="277">
        <f t="shared" si="6"/>
        <v>0</v>
      </c>
      <c r="I44" s="270"/>
      <c r="J44" s="175"/>
      <c r="K44" s="287"/>
      <c r="L44" s="181">
        <f>IF(H44=0,0,H44/((((G44+D44)/2/50)^1.3)*$L$18))</f>
        <v>0</v>
      </c>
      <c r="M44" s="182">
        <f>L44*$M$19</f>
        <v>0</v>
      </c>
      <c r="N44" s="183">
        <f>L44*$N$18</f>
        <v>0</v>
      </c>
      <c r="O44" s="181">
        <f>IF(H44=0,0,H44/((((G44+D44)/2/50)^1.3)*$O$18))</f>
        <v>0</v>
      </c>
      <c r="P44" s="182">
        <f>O44*$P$19</f>
        <v>0</v>
      </c>
      <c r="Q44" s="183">
        <f>O44*$Q$18</f>
        <v>0</v>
      </c>
      <c r="R44" s="181">
        <f>IF(H44=0,0,H44/((((G44+D44)/2/50)^1.3)*$R$18))</f>
        <v>0</v>
      </c>
      <c r="S44" s="182">
        <f>R44*$S$19</f>
        <v>0</v>
      </c>
      <c r="T44" s="183">
        <f>R44*$T$18</f>
        <v>0</v>
      </c>
      <c r="U44" s="181">
        <f>IF(H44=0,0,H44/((((G44+D44)/2/50)^1.3)*$U$18))</f>
        <v>0</v>
      </c>
      <c r="V44" s="182">
        <f>U44*$V$19</f>
        <v>0</v>
      </c>
      <c r="W44" s="183">
        <f>U44*$W$18</f>
        <v>0</v>
      </c>
      <c r="X44" s="181">
        <f>IF(H44=0,0,H44/((((G44+D44)/2/50)^1.3)*$X$18))</f>
        <v>0</v>
      </c>
      <c r="Y44" s="182">
        <f>X44*$Y$19</f>
        <v>0</v>
      </c>
      <c r="Z44" s="256">
        <f>X44*$Z$18</f>
        <v>0</v>
      </c>
    </row>
    <row r="45" spans="1:31" ht="30" customHeight="1">
      <c r="A45" s="235"/>
      <c r="B45" s="211"/>
      <c r="C45" s="237"/>
      <c r="D45" s="238"/>
      <c r="E45" s="220">
        <f t="shared" si="4"/>
        <v>0</v>
      </c>
      <c r="F45" s="214"/>
      <c r="G45" s="180">
        <f t="shared" si="5"/>
        <v>0</v>
      </c>
      <c r="H45" s="277">
        <f t="shared" si="6"/>
        <v>0</v>
      </c>
      <c r="I45" s="270"/>
      <c r="J45" s="175"/>
      <c r="K45" s="287"/>
      <c r="L45" s="181">
        <f>IF(H45=0,0,H45/((((G45+D45)/2/50)^1.3)*$L$18))</f>
        <v>0</v>
      </c>
      <c r="M45" s="182">
        <f>L45*$M$19</f>
        <v>0</v>
      </c>
      <c r="N45" s="183">
        <f>L45*$N$18</f>
        <v>0</v>
      </c>
      <c r="O45" s="181">
        <f>IF(H45=0,0,H45/((((G45+D45)/2/50)^1.3)*$O$18))</f>
        <v>0</v>
      </c>
      <c r="P45" s="182">
        <f>O45*$P$19</f>
        <v>0</v>
      </c>
      <c r="Q45" s="183">
        <f>O45*$Q$18</f>
        <v>0</v>
      </c>
      <c r="R45" s="181">
        <f>IF(H45=0,0,H45/((((G45+D45)/2/50)^1.3)*$R$18))</f>
        <v>0</v>
      </c>
      <c r="S45" s="182">
        <f>R45*$S$19</f>
        <v>0</v>
      </c>
      <c r="T45" s="183">
        <f>R45*$T$18</f>
        <v>0</v>
      </c>
      <c r="U45" s="181">
        <f>IF(H45=0,0,H45/((((G45+D45)/2/50)^1.3)*$U$18))</f>
        <v>0</v>
      </c>
      <c r="V45" s="182">
        <f>U45*$V$19</f>
        <v>0</v>
      </c>
      <c r="W45" s="183">
        <f>U45*$W$18</f>
        <v>0</v>
      </c>
      <c r="X45" s="181">
        <f>IF(H45=0,0,H45/((((G45+D45)/2/50)^1.3)*$X$18))</f>
        <v>0</v>
      </c>
      <c r="Y45" s="182">
        <f>X45*$Y$19</f>
        <v>0</v>
      </c>
      <c r="Z45" s="256">
        <f>X45*$Z$18</f>
        <v>0</v>
      </c>
    </row>
    <row r="46" spans="1:31" ht="30" customHeight="1" thickBot="1">
      <c r="A46" s="239"/>
      <c r="B46" s="212"/>
      <c r="C46" s="242"/>
      <c r="D46" s="240"/>
      <c r="E46" s="221">
        <f t="shared" si="4"/>
        <v>0</v>
      </c>
      <c r="F46" s="215"/>
      <c r="G46" s="184">
        <f t="shared" si="5"/>
        <v>0</v>
      </c>
      <c r="H46" s="278">
        <f t="shared" si="6"/>
        <v>0</v>
      </c>
      <c r="I46" s="271"/>
      <c r="J46" s="273"/>
      <c r="K46" s="286"/>
      <c r="L46" s="259">
        <f>IF(H46=0,0,H46/((((G46+D46)/2/50)^1.3)*$L$18))</f>
        <v>0</v>
      </c>
      <c r="M46" s="257">
        <f>L46*$M$19</f>
        <v>0</v>
      </c>
      <c r="N46" s="258">
        <f>L46*$N$18</f>
        <v>0</v>
      </c>
      <c r="O46" s="259">
        <f>IF(H46=0,0,H46/((((G46+D46)/2/50)^1.3)*$O$18))</f>
        <v>0</v>
      </c>
      <c r="P46" s="257">
        <f>O46*$P$19</f>
        <v>0</v>
      </c>
      <c r="Q46" s="258">
        <f>O46*$Q$18</f>
        <v>0</v>
      </c>
      <c r="R46" s="259">
        <f>IF(H46=0,0,H46/((((G46+D46)/2/50)^1.3)*$R$18))</f>
        <v>0</v>
      </c>
      <c r="S46" s="257">
        <f>R46*$S$19</f>
        <v>0</v>
      </c>
      <c r="T46" s="258">
        <f>R46*$T$18</f>
        <v>0</v>
      </c>
      <c r="U46" s="259">
        <f>IF(H46=0,0,H46/((((G46+D46)/2/50)^1.3)*$U$18))</f>
        <v>0</v>
      </c>
      <c r="V46" s="257">
        <f>U46*$V$19</f>
        <v>0</v>
      </c>
      <c r="W46" s="258">
        <f>U46*$W$18</f>
        <v>0</v>
      </c>
      <c r="X46" s="259">
        <f>IF(H46=0,0,H46/((((G46+D46)/2/50)^1.3)*$X$18))</f>
        <v>0</v>
      </c>
      <c r="Y46" s="257">
        <f>X46*$Y$19</f>
        <v>0</v>
      </c>
      <c r="Z46" s="260">
        <f>X46*$Z$18</f>
        <v>0</v>
      </c>
    </row>
    <row r="47" spans="1:31" ht="30" customHeight="1" thickBot="1">
      <c r="A47" s="222"/>
      <c r="B47" s="223" t="s">
        <v>16</v>
      </c>
      <c r="C47" s="224">
        <f t="shared" ref="C47" si="7">SUM(C37:C46)</f>
        <v>47.4</v>
      </c>
      <c r="D47" s="245"/>
      <c r="E47" s="245"/>
      <c r="F47" s="245"/>
      <c r="G47" s="245"/>
      <c r="H47" s="224">
        <f>SUM(H37:H46)</f>
        <v>3697.2</v>
      </c>
      <c r="I47" s="143"/>
      <c r="K47" s="289">
        <f>K37+K38+K39+K40+K41+K42+K43+K44+K45+K46</f>
        <v>112.2</v>
      </c>
      <c r="L47" s="189"/>
      <c r="M47" s="190">
        <f>M37+M38+M39+M40+M41+M42+M43+M44+M45+M46</f>
        <v>115.19048140109493</v>
      </c>
      <c r="N47" s="191"/>
      <c r="O47" s="189"/>
      <c r="P47" s="190">
        <f>P37+P38+P39+P40+P41+P42+P43+P44+P45+P46</f>
        <v>110.80685284983913</v>
      </c>
      <c r="Q47" s="191"/>
      <c r="R47" s="189"/>
      <c r="S47" s="190">
        <f>S37+S38+S39+S40+S41+S42+S43+S44+S45+S46</f>
        <v>109.71841147179654</v>
      </c>
      <c r="T47" s="191"/>
      <c r="U47" s="189"/>
      <c r="V47" s="190">
        <f>V37+V38+V39+V40+V41+V42+V43+V44+V45+V46</f>
        <v>111.57137494709471</v>
      </c>
      <c r="W47" s="191"/>
      <c r="X47" s="189"/>
      <c r="Y47" s="190">
        <f>Y37+Y38+Y39+Y40+Y41+Y42+Y43+Y44+Y45+Y46</f>
        <v>110.68787333515291</v>
      </c>
      <c r="Z47" s="192"/>
    </row>
    <row r="48" spans="1:31" ht="30" customHeight="1">
      <c r="A48" s="43"/>
      <c r="B48" s="225"/>
      <c r="C48" s="226"/>
      <c r="E48" s="227"/>
      <c r="F48" s="228"/>
      <c r="G48" s="76"/>
      <c r="H48" s="52"/>
      <c r="I48" s="48"/>
      <c r="J48" s="66"/>
      <c r="K48" s="57"/>
      <c r="L48" s="57"/>
      <c r="M48" s="57"/>
      <c r="N48" s="57"/>
      <c r="O48" s="229"/>
      <c r="P48" s="230"/>
      <c r="Q48" s="231"/>
      <c r="R48" s="5"/>
    </row>
    <row r="49" spans="1:18" ht="30" customHeight="1">
      <c r="A49" s="19"/>
      <c r="B49" s="246" t="s">
        <v>16</v>
      </c>
      <c r="C49" s="224">
        <f>C47+C32</f>
        <v>124.9</v>
      </c>
      <c r="D49" s="251"/>
      <c r="E49" s="251"/>
      <c r="F49" s="251"/>
      <c r="G49" s="251"/>
      <c r="H49" s="224">
        <f>H47+H32</f>
        <v>9742.2000000000007</v>
      </c>
      <c r="I49" s="48"/>
      <c r="J49" s="66"/>
      <c r="K49" s="55"/>
      <c r="L49" s="55"/>
      <c r="M49" s="55"/>
      <c r="N49" s="55"/>
      <c r="O49" s="14"/>
      <c r="P49" s="15"/>
      <c r="Q49" s="11"/>
      <c r="R49" s="5"/>
    </row>
    <row r="50" spans="1:18" ht="30" customHeight="1">
      <c r="A50" s="19"/>
      <c r="B50" s="40"/>
      <c r="C50" s="247"/>
      <c r="D50" s="248"/>
      <c r="E50" s="249"/>
      <c r="F50" s="250"/>
      <c r="G50" s="76"/>
      <c r="H50" s="52"/>
      <c r="I50" s="48"/>
      <c r="J50" s="66"/>
      <c r="K50" s="55"/>
      <c r="L50" s="54"/>
      <c r="M50" s="56"/>
      <c r="N50" s="54"/>
      <c r="O50" s="14"/>
      <c r="P50" s="15"/>
      <c r="Q50" s="11"/>
      <c r="R50" s="5"/>
    </row>
    <row r="51" spans="1:18" ht="30" customHeight="1">
      <c r="A51" s="12"/>
      <c r="B51" s="40"/>
      <c r="C51" s="89"/>
      <c r="E51" s="90"/>
      <c r="F51" s="92"/>
      <c r="G51" s="76"/>
      <c r="H51" s="52"/>
      <c r="I51" s="48"/>
      <c r="J51" s="66"/>
      <c r="K51" s="55"/>
      <c r="L51" s="55"/>
      <c r="M51" s="55"/>
      <c r="N51" s="55"/>
      <c r="O51" s="14"/>
      <c r="P51" s="15"/>
      <c r="Q51" s="11"/>
      <c r="R51" s="5"/>
    </row>
    <row r="52" spans="1:18" ht="30" customHeight="1">
      <c r="A52" s="16"/>
      <c r="B52" s="40"/>
      <c r="E52" s="90"/>
      <c r="F52" s="92"/>
      <c r="G52" s="76"/>
      <c r="H52" s="52"/>
      <c r="I52" s="48"/>
      <c r="J52" s="66"/>
      <c r="K52" s="57"/>
      <c r="L52" s="57"/>
      <c r="M52" s="57"/>
      <c r="N52" s="54"/>
      <c r="O52" s="14"/>
      <c r="P52" s="15"/>
      <c r="Q52" s="11"/>
      <c r="R52" s="5"/>
    </row>
    <row r="53" spans="1:18" ht="30" customHeight="1">
      <c r="A53" s="16"/>
      <c r="B53" s="40"/>
      <c r="C53" s="89"/>
      <c r="E53" s="90"/>
      <c r="F53" s="92"/>
      <c r="G53" s="76"/>
      <c r="H53" s="52"/>
      <c r="I53" s="48"/>
      <c r="J53" s="66"/>
      <c r="K53" s="57"/>
      <c r="L53" s="57"/>
      <c r="M53" s="57"/>
      <c r="N53" s="54"/>
      <c r="O53" s="14"/>
      <c r="P53" s="15"/>
      <c r="Q53" s="11"/>
      <c r="R53" s="5"/>
    </row>
    <row r="54" spans="1:18" ht="30" customHeight="1">
      <c r="A54" s="16"/>
      <c r="B54" s="40"/>
      <c r="C54" s="89"/>
      <c r="D54" s="90"/>
      <c r="E54" s="76"/>
      <c r="F54" s="76"/>
      <c r="G54" s="75"/>
      <c r="H54" s="52"/>
      <c r="I54" s="48"/>
      <c r="J54" s="66"/>
      <c r="K54" s="57"/>
      <c r="L54" s="57"/>
      <c r="M54" s="57"/>
      <c r="N54" s="54"/>
      <c r="O54" s="14"/>
      <c r="P54" s="15"/>
      <c r="Q54" s="11"/>
      <c r="R54" s="5"/>
    </row>
    <row r="55" spans="1:18" ht="30" customHeight="1">
      <c r="A55" s="16"/>
      <c r="B55" s="43"/>
      <c r="C55" s="43"/>
      <c r="D55" s="63"/>
      <c r="E55" s="76"/>
      <c r="F55" s="37"/>
      <c r="G55" s="76"/>
      <c r="H55" s="67"/>
      <c r="I55" s="47"/>
      <c r="J55" s="22"/>
      <c r="K55" s="53"/>
      <c r="L55" s="57"/>
      <c r="M55" s="57"/>
      <c r="N55" s="57"/>
      <c r="O55" s="14"/>
      <c r="P55" s="15"/>
      <c r="Q55" s="11"/>
      <c r="R55" s="5"/>
    </row>
    <row r="56" spans="1:18" ht="34.5" customHeight="1">
      <c r="A56" s="16"/>
      <c r="B56" s="43"/>
      <c r="C56" s="58"/>
      <c r="D56" s="46"/>
      <c r="E56" s="76"/>
      <c r="F56" s="75"/>
      <c r="G56" s="77"/>
      <c r="H56" s="52"/>
      <c r="I56" s="48"/>
      <c r="J56" s="22"/>
      <c r="K56" s="57"/>
      <c r="L56" s="57"/>
      <c r="M56" s="57"/>
      <c r="N56" s="57"/>
      <c r="O56" s="14"/>
      <c r="P56" s="15"/>
      <c r="Q56" s="11"/>
      <c r="R56" s="5"/>
    </row>
    <row r="57" spans="1:18" ht="34.5" customHeight="1">
      <c r="A57" s="43"/>
      <c r="B57" s="40"/>
      <c r="C57" s="64"/>
      <c r="D57" s="35"/>
      <c r="E57" s="75"/>
      <c r="F57" s="75"/>
      <c r="G57" s="75"/>
      <c r="H57" s="71"/>
      <c r="I57" s="71"/>
      <c r="J57" s="22"/>
      <c r="K57" s="57"/>
      <c r="L57" s="57"/>
      <c r="M57" s="57"/>
      <c r="N57" s="57"/>
      <c r="O57" s="14"/>
      <c r="P57" s="15"/>
      <c r="Q57" s="11"/>
      <c r="R57" s="5"/>
    </row>
    <row r="58" spans="1:18" ht="34.5" customHeight="1">
      <c r="A58" s="16"/>
      <c r="B58" s="40"/>
      <c r="C58" s="45"/>
      <c r="D58" s="46"/>
      <c r="E58" s="76"/>
      <c r="F58" s="78"/>
      <c r="G58" s="75"/>
      <c r="H58" s="52"/>
      <c r="I58" s="68"/>
      <c r="J58" s="66"/>
      <c r="K58" s="57"/>
      <c r="L58" s="57"/>
      <c r="M58" s="57"/>
      <c r="N58" s="57"/>
      <c r="O58" s="14"/>
      <c r="P58" s="15"/>
      <c r="Q58" s="11"/>
      <c r="R58" s="5"/>
    </row>
    <row r="59" spans="1:18" ht="34.5" customHeight="1">
      <c r="A59" s="16"/>
      <c r="B59" s="40"/>
      <c r="C59" s="45"/>
      <c r="D59" s="46"/>
      <c r="E59" s="76"/>
      <c r="F59" s="76"/>
      <c r="G59" s="75"/>
      <c r="H59" s="52"/>
      <c r="I59" s="68"/>
      <c r="J59" s="66"/>
      <c r="K59" s="57"/>
      <c r="L59" s="57"/>
      <c r="M59" s="57"/>
      <c r="N59" s="57"/>
      <c r="O59" s="14"/>
      <c r="P59" s="15"/>
      <c r="Q59" s="11"/>
      <c r="R59" s="5"/>
    </row>
    <row r="60" spans="1:18" ht="34.5" customHeight="1">
      <c r="A60" s="16"/>
      <c r="B60" s="40"/>
      <c r="C60" s="45"/>
      <c r="D60" s="46"/>
      <c r="E60" s="76"/>
      <c r="F60" s="76"/>
      <c r="G60" s="75"/>
      <c r="H60" s="52"/>
      <c r="I60" s="68"/>
      <c r="J60" s="66"/>
      <c r="K60" s="57"/>
      <c r="L60" s="57"/>
      <c r="M60" s="57"/>
      <c r="N60" s="57"/>
      <c r="O60" s="14"/>
      <c r="P60" s="15"/>
      <c r="Q60" s="11"/>
      <c r="R60" s="5"/>
    </row>
    <row r="61" spans="1:18" ht="34.5" customHeight="1">
      <c r="A61" s="16"/>
      <c r="B61" s="40"/>
      <c r="C61" s="45"/>
      <c r="D61" s="46"/>
      <c r="E61" s="76"/>
      <c r="F61" s="76"/>
      <c r="G61" s="75"/>
      <c r="H61" s="52"/>
      <c r="I61" s="68"/>
      <c r="J61" s="66"/>
      <c r="L61" s="53"/>
      <c r="M61" s="53"/>
      <c r="N61" s="53"/>
      <c r="O61" s="14"/>
      <c r="P61" s="15"/>
      <c r="Q61" s="11"/>
      <c r="R61" s="5"/>
    </row>
    <row r="62" spans="1:18" ht="34.5" customHeight="1">
      <c r="A62" s="16"/>
      <c r="B62" s="40"/>
      <c r="C62" s="45"/>
      <c r="D62" s="46"/>
      <c r="E62" s="76"/>
      <c r="F62" s="76"/>
      <c r="G62" s="75"/>
      <c r="H62" s="52"/>
      <c r="I62" s="68"/>
      <c r="J62" s="66"/>
      <c r="K62" s="53"/>
      <c r="L62" s="53"/>
      <c r="M62" s="53"/>
      <c r="N62" s="53"/>
      <c r="O62" s="14"/>
      <c r="P62" s="15"/>
      <c r="Q62" s="11"/>
      <c r="R62" s="5"/>
    </row>
    <row r="63" spans="1:18" ht="34.5" customHeight="1">
      <c r="A63" s="16"/>
      <c r="B63" s="40"/>
      <c r="C63" s="45"/>
      <c r="D63" s="46"/>
      <c r="E63" s="76"/>
      <c r="F63" s="76"/>
      <c r="G63" s="75"/>
      <c r="H63" s="52"/>
      <c r="I63" s="68"/>
      <c r="J63" s="66"/>
      <c r="O63" s="14"/>
      <c r="P63" s="15"/>
      <c r="Q63" s="11"/>
      <c r="R63" s="5"/>
    </row>
    <row r="64" spans="1:18" ht="34.5" customHeight="1">
      <c r="A64" s="16"/>
      <c r="B64" s="43"/>
      <c r="C64" s="43"/>
      <c r="D64" s="63"/>
      <c r="E64" s="76"/>
      <c r="F64" s="76"/>
      <c r="G64" s="76"/>
      <c r="H64" s="47"/>
      <c r="I64" s="47"/>
      <c r="J64" s="65"/>
      <c r="O64" s="14"/>
      <c r="P64" s="15"/>
      <c r="Q64" s="11"/>
      <c r="R64" s="5"/>
    </row>
    <row r="65" spans="1:18" ht="34.5" customHeight="1">
      <c r="A65" s="16"/>
      <c r="B65" s="43"/>
      <c r="C65" s="43"/>
      <c r="D65" s="43"/>
      <c r="E65" s="37"/>
      <c r="F65" s="37"/>
      <c r="G65" s="37"/>
      <c r="H65" s="43"/>
      <c r="I65" s="43"/>
      <c r="J65" s="22"/>
      <c r="O65" s="14"/>
      <c r="P65" s="15"/>
      <c r="Q65" s="11"/>
      <c r="R65" s="5"/>
    </row>
    <row r="66" spans="1:18" ht="34.5" customHeight="1">
      <c r="A66" s="18"/>
      <c r="B66" s="40"/>
      <c r="C66" s="32"/>
      <c r="D66" s="35"/>
      <c r="E66" s="75"/>
      <c r="F66" s="75"/>
      <c r="G66" s="75"/>
      <c r="H66" s="71"/>
      <c r="I66" s="71"/>
      <c r="J66" s="22"/>
      <c r="O66" s="5"/>
      <c r="P66" s="5"/>
      <c r="Q66" s="5"/>
      <c r="R66" s="5"/>
    </row>
    <row r="67" spans="1:18" ht="34.5" customHeight="1">
      <c r="A67" s="18"/>
      <c r="B67" s="44"/>
      <c r="C67" s="45"/>
      <c r="D67" s="46"/>
      <c r="E67" s="76"/>
      <c r="F67" s="77"/>
      <c r="G67" s="77"/>
      <c r="H67" s="48"/>
      <c r="I67" s="49"/>
      <c r="J67" s="66"/>
      <c r="K67" s="29"/>
      <c r="L67" s="13"/>
      <c r="M67" s="30"/>
      <c r="N67" s="13"/>
      <c r="O67" s="5"/>
      <c r="P67" s="5"/>
      <c r="Q67" s="5"/>
      <c r="R67" s="5"/>
    </row>
    <row r="68" spans="1:18" ht="34.5" customHeight="1">
      <c r="A68" s="17"/>
      <c r="B68" s="44"/>
      <c r="C68" s="45"/>
      <c r="D68" s="46"/>
      <c r="E68" s="76"/>
      <c r="F68" s="77"/>
      <c r="G68" s="77"/>
      <c r="H68" s="48"/>
      <c r="I68" s="49"/>
      <c r="J68" s="66"/>
      <c r="K68" s="51"/>
      <c r="L68" s="51"/>
      <c r="M68" s="51"/>
      <c r="N68" s="13"/>
    </row>
    <row r="69" spans="1:18" ht="34.5" customHeight="1">
      <c r="B69" s="44"/>
      <c r="C69" s="45"/>
      <c r="D69" s="46"/>
      <c r="E69" s="76"/>
      <c r="F69" s="77"/>
      <c r="G69" s="77"/>
      <c r="H69" s="48"/>
      <c r="I69" s="49"/>
      <c r="J69" s="66"/>
      <c r="K69" s="50"/>
      <c r="L69" s="50"/>
      <c r="M69" s="50"/>
    </row>
    <row r="70" spans="1:18" ht="34.5" customHeight="1">
      <c r="B70" s="44"/>
      <c r="C70" s="69"/>
      <c r="D70" s="69"/>
      <c r="E70" s="76"/>
      <c r="F70" s="77"/>
      <c r="G70" s="77"/>
      <c r="H70" s="48"/>
      <c r="I70" s="49"/>
      <c r="J70" s="66"/>
      <c r="K70" s="50"/>
      <c r="L70" s="50"/>
      <c r="M70" s="50"/>
    </row>
    <row r="71" spans="1:18" ht="34.5" customHeight="1">
      <c r="B71" s="44"/>
      <c r="C71" s="69"/>
      <c r="D71" s="50"/>
      <c r="E71" s="76"/>
      <c r="F71" s="77"/>
      <c r="G71" s="77"/>
      <c r="H71" s="48"/>
      <c r="I71" s="49"/>
      <c r="J71" s="66"/>
      <c r="K71" s="50"/>
      <c r="L71" s="50"/>
      <c r="M71" s="50"/>
    </row>
    <row r="72" spans="1:18" ht="34.5" customHeight="1">
      <c r="B72" s="43"/>
      <c r="C72" s="43"/>
      <c r="D72" s="63"/>
      <c r="E72" s="76"/>
      <c r="F72" s="76"/>
      <c r="G72" s="76"/>
      <c r="H72" s="47"/>
      <c r="I72" s="47"/>
      <c r="J72" s="65"/>
      <c r="K72" s="50"/>
      <c r="L72" s="50"/>
      <c r="M72" s="50"/>
    </row>
    <row r="73" spans="1:18" ht="34.5" customHeight="1">
      <c r="A73" s="43"/>
      <c r="B73" s="44"/>
      <c r="C73" s="45"/>
      <c r="D73" s="46"/>
      <c r="E73" s="76"/>
      <c r="F73" s="77"/>
      <c r="G73" s="77"/>
      <c r="H73" s="48"/>
      <c r="I73" s="49"/>
      <c r="J73" s="43"/>
      <c r="K73" s="50"/>
      <c r="L73" s="50"/>
      <c r="M73" s="50"/>
    </row>
    <row r="74" spans="1:18" ht="34.5" customHeight="1">
      <c r="A74" s="43"/>
      <c r="B74" s="43"/>
      <c r="C74" s="37"/>
      <c r="D74" s="37"/>
      <c r="E74" s="37"/>
      <c r="F74" s="37"/>
      <c r="G74" s="37"/>
      <c r="H74" s="43"/>
      <c r="I74" s="43"/>
      <c r="J74" s="43"/>
      <c r="K74" s="50"/>
      <c r="L74" s="50"/>
      <c r="M74" s="50"/>
    </row>
    <row r="75" spans="1:18" ht="34.5" customHeight="1">
      <c r="A75" s="43"/>
      <c r="B75" s="43"/>
      <c r="C75" s="70"/>
      <c r="D75" s="37"/>
      <c r="E75" s="37"/>
      <c r="F75" s="37"/>
      <c r="G75" s="37"/>
      <c r="H75" s="43"/>
      <c r="I75" s="43"/>
      <c r="J75" s="43"/>
      <c r="K75" s="50"/>
      <c r="L75" s="50"/>
      <c r="M75" s="50"/>
    </row>
    <row r="76" spans="1:18" ht="45" customHeight="1">
      <c r="C76" s="59"/>
      <c r="D76" s="60"/>
      <c r="E76" s="57"/>
      <c r="F76" s="57"/>
      <c r="G76" s="57"/>
      <c r="K76" s="50"/>
      <c r="L76" s="50"/>
      <c r="M76" s="50"/>
    </row>
    <row r="77" spans="1:18" ht="45" customHeight="1">
      <c r="C77" s="59"/>
      <c r="D77" s="57"/>
      <c r="E77" s="57"/>
      <c r="F77" s="57"/>
      <c r="G77" s="57"/>
      <c r="K77" s="50"/>
      <c r="L77" s="50"/>
      <c r="M77" s="50"/>
    </row>
    <row r="78" spans="1:18" ht="45" customHeight="1">
      <c r="C78" s="59"/>
      <c r="D78" s="57"/>
      <c r="K78" s="43"/>
      <c r="L78" s="43"/>
      <c r="M78" s="43"/>
    </row>
    <row r="80" spans="1:18" ht="45" customHeight="1">
      <c r="D80" s="41"/>
      <c r="E80" s="41"/>
      <c r="F80" s="41"/>
    </row>
    <row r="81" spans="2:9" ht="45" customHeight="1">
      <c r="B81" s="5"/>
      <c r="C81" s="5"/>
      <c r="D81" s="42"/>
      <c r="E81" s="42"/>
      <c r="F81" s="42"/>
      <c r="G81" s="5"/>
      <c r="H81" s="5"/>
      <c r="I81" s="5"/>
    </row>
    <row r="82" spans="2:9" ht="45" customHeight="1">
      <c r="B82" s="40"/>
      <c r="C82" s="32"/>
      <c r="D82" s="35"/>
      <c r="E82" s="34"/>
      <c r="F82" s="34"/>
      <c r="G82" s="34"/>
      <c r="H82" s="34"/>
      <c r="I82" s="33"/>
    </row>
    <row r="83" spans="2:9" ht="45" customHeight="1">
      <c r="B83" s="40"/>
      <c r="C83" s="32"/>
      <c r="D83" s="35"/>
      <c r="E83" s="34"/>
      <c r="F83" s="5"/>
      <c r="G83" s="5"/>
      <c r="H83" s="21"/>
      <c r="I83" s="13"/>
    </row>
    <row r="84" spans="2:9" ht="45" customHeight="1">
      <c r="B84" s="40"/>
      <c r="C84" s="32"/>
      <c r="D84" s="35"/>
      <c r="E84" s="34"/>
      <c r="F84" s="5"/>
      <c r="G84" s="5"/>
      <c r="H84" s="20"/>
      <c r="I84" s="31"/>
    </row>
    <row r="85" spans="2:9" ht="45" customHeight="1">
      <c r="B85" s="40"/>
      <c r="C85" s="32"/>
      <c r="D85" s="37"/>
      <c r="E85" s="34"/>
      <c r="F85" s="5"/>
      <c r="G85" s="5"/>
      <c r="H85" s="5"/>
      <c r="I85" s="5"/>
    </row>
    <row r="86" spans="2:9" ht="45" customHeight="1">
      <c r="B86" s="5"/>
      <c r="C86" s="32"/>
      <c r="D86" s="36"/>
      <c r="E86" s="34"/>
      <c r="F86" s="5"/>
      <c r="G86" s="5"/>
      <c r="H86" s="5"/>
      <c r="I86" s="5"/>
    </row>
    <row r="87" spans="2:9" ht="45" customHeight="1">
      <c r="B87" s="5"/>
      <c r="C87" s="32"/>
      <c r="D87" s="38"/>
      <c r="E87" s="34"/>
      <c r="F87" s="5"/>
      <c r="G87" s="5"/>
      <c r="H87" s="5"/>
      <c r="I87" s="5"/>
    </row>
    <row r="88" spans="2:9" ht="45" customHeight="1">
      <c r="B88" s="5"/>
      <c r="C88" s="32"/>
      <c r="D88" s="39"/>
      <c r="E88" s="34"/>
      <c r="F88" s="5"/>
      <c r="G88" s="5"/>
      <c r="H88" s="5"/>
      <c r="I88" s="5"/>
    </row>
    <row r="89" spans="2:9" ht="45" customHeight="1">
      <c r="B89" s="5"/>
      <c r="C89" s="5"/>
      <c r="D89" s="39"/>
      <c r="E89" s="34"/>
      <c r="F89" s="5"/>
      <c r="G89" s="5"/>
      <c r="H89" s="5"/>
      <c r="I89" s="5"/>
    </row>
    <row r="90" spans="2:9" ht="45" customHeight="1">
      <c r="B90" s="5"/>
      <c r="C90" s="5"/>
      <c r="D90" s="5"/>
      <c r="E90" s="5"/>
      <c r="F90" s="5"/>
      <c r="G90" s="5"/>
      <c r="H90" s="5"/>
      <c r="I90" s="5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7">
    <mergeCell ref="N3:W3"/>
    <mergeCell ref="C35:D35"/>
    <mergeCell ref="C36:D36"/>
    <mergeCell ref="C17:D17"/>
    <mergeCell ref="C18:D18"/>
    <mergeCell ref="I19:K19"/>
    <mergeCell ref="L21:Z21"/>
  </mergeCells>
  <pageMargins left="0.7" right="0.7" top="0.75" bottom="0.75" header="0.3" footer="0.3"/>
  <pageSetup paperSize="9" scale="24" orientation="portrait" r:id="rId2"/>
  <drawing r:id="rId3"/>
  <legacyDrawing r:id="rId4"/>
  <picture r:id="rId5"/>
  <oleObjects>
    <oleObject progId="AutoCAD.Drawing.18" shapeId="1029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2024-03-25T04:55:07Z</dcterms:modified>
</cp:coreProperties>
</file>