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Foglio1!$A$1:$Z$129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F62" i="1"/>
  <c r="F60" l="1"/>
  <c r="F57"/>
  <c r="F61"/>
  <c r="F56"/>
  <c r="F58"/>
  <c r="F16"/>
  <c r="E14"/>
  <c r="E49"/>
  <c r="E32"/>
  <c r="E28"/>
  <c r="E27"/>
  <c r="E24"/>
  <c r="E19"/>
  <c r="E25"/>
  <c r="E37"/>
  <c r="E33"/>
  <c r="E22"/>
  <c r="E23" s="1"/>
  <c r="E31"/>
  <c r="E29"/>
  <c r="E30"/>
  <c r="E26" l="1"/>
  <c r="E34"/>
  <c r="E35" s="1"/>
  <c r="E45"/>
  <c r="E46" s="1"/>
  <c r="E11" l="1"/>
  <c r="E13" s="1"/>
  <c r="F14" l="1"/>
  <c r="E16" l="1"/>
  <c r="E20"/>
  <c r="E21" l="1"/>
  <c r="E36"/>
  <c r="E38" s="1"/>
</calcChain>
</file>

<file path=xl/sharedStrings.xml><?xml version="1.0" encoding="utf-8"?>
<sst xmlns="http://schemas.openxmlformats.org/spreadsheetml/2006/main" count="133" uniqueCount="87">
  <si>
    <t>m2</t>
  </si>
  <si>
    <t>m3</t>
  </si>
  <si>
    <t>N°</t>
  </si>
  <si>
    <t xml:space="preserve">Edificio progett. </t>
  </si>
  <si>
    <t xml:space="preserve">Classe </t>
  </si>
  <si>
    <t>SCHEDA DI CALCOLO PREVENTIVAZIONE</t>
  </si>
  <si>
    <t>m</t>
  </si>
  <si>
    <t>L/h</t>
  </si>
  <si>
    <t xml:space="preserve">IMPIANTI DI RISCALDAMENTO / RAFFRESCAMENTO </t>
  </si>
  <si>
    <t>n°</t>
  </si>
  <si>
    <t>kW</t>
  </si>
  <si>
    <t>piani edificio</t>
  </si>
  <si>
    <t>superficie  piano terra</t>
  </si>
  <si>
    <t>superficie  piano seminterrato</t>
  </si>
  <si>
    <t>superficie  piano primo</t>
  </si>
  <si>
    <t>superficie complessiva</t>
  </si>
  <si>
    <t>altezza al piano</t>
  </si>
  <si>
    <t>dispersione termica</t>
  </si>
  <si>
    <t>Wh</t>
  </si>
  <si>
    <t>IL RADIANTE AI PIANI</t>
  </si>
  <si>
    <t>Sviluppo tubazione (16x2)</t>
  </si>
  <si>
    <t>Contenuto acqua nella distrb,</t>
  </si>
  <si>
    <t>L</t>
  </si>
  <si>
    <t>Diametro collettore</t>
  </si>
  <si>
    <t>1"</t>
  </si>
  <si>
    <t>cubatura complessiva</t>
  </si>
  <si>
    <t>Produzione acqua calda sanitaria</t>
  </si>
  <si>
    <t>Utenze per appartamento valore med</t>
  </si>
  <si>
    <t>L/g</t>
  </si>
  <si>
    <t>marca</t>
  </si>
  <si>
    <t>Unità edificabili</t>
  </si>
  <si>
    <t xml:space="preserve">Bagni </t>
  </si>
  <si>
    <t>Servizi  con cucina</t>
  </si>
  <si>
    <t>Cordivari</t>
  </si>
  <si>
    <t>Quantità di acqua richiesta giornaliera</t>
  </si>
  <si>
    <t>Potenzialità termica giornaliera</t>
  </si>
  <si>
    <t>Wh/g</t>
  </si>
  <si>
    <t>Boiler</t>
  </si>
  <si>
    <t>nel residenziale con fotovoltaico</t>
  </si>
  <si>
    <t>radiante ai piani e solare termico</t>
  </si>
  <si>
    <t xml:space="preserve">       P.C. AERMEC</t>
  </si>
  <si>
    <t>Prop(*).</t>
  </si>
  <si>
    <t>(*) potenzialità termica</t>
  </si>
  <si>
    <r>
      <t xml:space="preserve">Dispersione termica  </t>
    </r>
    <r>
      <rPr>
        <b/>
        <sz val="20"/>
        <color rgb="FFFF0000"/>
        <rFont val="Arial Narrow"/>
        <family val="2"/>
      </rPr>
      <t xml:space="preserve">Riscal </t>
    </r>
    <r>
      <rPr>
        <sz val="20"/>
        <color theme="1"/>
        <rFont val="Arial Narrow"/>
        <family val="2"/>
      </rPr>
      <t xml:space="preserve">/ </t>
    </r>
    <r>
      <rPr>
        <b/>
        <sz val="20"/>
        <color rgb="FF0070C0"/>
        <rFont val="Arial Narrow"/>
        <family val="2"/>
      </rPr>
      <t>Raff.</t>
    </r>
  </si>
  <si>
    <t>Contenuto acqua impianto</t>
  </si>
  <si>
    <t>(*) se l'integrazione di dimostra negativa inserire comunque un minimo di serbatoio inerziale</t>
  </si>
  <si>
    <t>Bollitore con P.C. integrata</t>
  </si>
  <si>
    <t>Aermec</t>
  </si>
  <si>
    <t xml:space="preserve">Capacità </t>
  </si>
  <si>
    <t>Boiler con pompa di calore intergata</t>
  </si>
  <si>
    <t>Marca</t>
  </si>
  <si>
    <t>capacità</t>
  </si>
  <si>
    <t>P.C. kW</t>
  </si>
  <si>
    <t>resist elet.</t>
  </si>
  <si>
    <t>Rossato</t>
  </si>
  <si>
    <t>Potenza termica richiesta complessiva</t>
  </si>
  <si>
    <t>P.-1</t>
  </si>
  <si>
    <t>P.T.</t>
  </si>
  <si>
    <t>Collettore vie di distribuzione</t>
  </si>
  <si>
    <t>P.1°</t>
  </si>
  <si>
    <t>Portata collettore</t>
  </si>
  <si>
    <t>Portata coplesiva</t>
  </si>
  <si>
    <t>Di mm</t>
  </si>
  <si>
    <t xml:space="preserve">Diametro collettore di centarle </t>
  </si>
  <si>
    <t>P.C. richiesta contenuto acqua imp.</t>
  </si>
  <si>
    <t>Litri</t>
  </si>
  <si>
    <t>Littri</t>
  </si>
  <si>
    <t xml:space="preserve">Integrazione serbatoio inerziale  </t>
  </si>
  <si>
    <t xml:space="preserve">  Litri</t>
  </si>
  <si>
    <t>Potenzza elettrica  P.C.+Rest. Elet..</t>
  </si>
  <si>
    <t>C</t>
  </si>
  <si>
    <t>Wh/m2</t>
  </si>
  <si>
    <t>Bollitore cn P.C. integrata</t>
  </si>
  <si>
    <t>Vaso d'espansione</t>
  </si>
  <si>
    <t>collettori</t>
  </si>
  <si>
    <t>GRUPPI DI RILANCIO</t>
  </si>
  <si>
    <t>POMPA DI CALORE</t>
  </si>
  <si>
    <t>INTEGRATA</t>
  </si>
  <si>
    <t xml:space="preserve">BOILER CON </t>
  </si>
  <si>
    <t>P.C</t>
  </si>
  <si>
    <t>Boiler con P.C. ( e resistenza elettr.)</t>
  </si>
  <si>
    <t>Deumidificatore</t>
  </si>
  <si>
    <t>VMC decentraizzata</t>
  </si>
  <si>
    <t>VMC centralizzata</t>
  </si>
  <si>
    <t>Gruppi di rilancio : pompa</t>
  </si>
  <si>
    <t>Totale</t>
  </si>
  <si>
    <t>Potenzialità elettrica  installata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</si>
</sst>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4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b/>
      <sz val="20"/>
      <color rgb="FFC00000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sz val="20"/>
      <color rgb="FFFF0000"/>
      <name val="Calibri"/>
      <family val="2"/>
      <scheme val="minor"/>
    </font>
    <font>
      <sz val="20"/>
      <color rgb="FFFF0000"/>
      <name val="Arial Narrow"/>
      <family val="2"/>
    </font>
    <font>
      <b/>
      <sz val="26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sz val="20"/>
      <color theme="0"/>
      <name val="Arial Narrow"/>
      <family val="2"/>
    </font>
    <font>
      <b/>
      <sz val="20"/>
      <color theme="0"/>
      <name val="Arial Narrow"/>
      <family val="2"/>
    </font>
    <font>
      <b/>
      <u/>
      <sz val="20"/>
      <color theme="1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sz val="11"/>
      <color rgb="FF0070C0"/>
      <name val="Calibri"/>
      <family val="2"/>
      <scheme val="minor"/>
    </font>
    <font>
      <b/>
      <i/>
      <sz val="22"/>
      <name val="Arial"/>
      <family val="2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2"/>
      <color theme="1"/>
      <name val="Arial Narrow"/>
      <family val="2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Arial Narrow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indexed="12"/>
      <name val="Arial Narrow"/>
      <family val="2"/>
    </font>
    <font>
      <b/>
      <sz val="14"/>
      <color theme="1"/>
      <name val="Arial Narrow"/>
      <family val="2"/>
    </font>
    <font>
      <sz val="24"/>
      <color rgb="FF0070C0"/>
      <name val="Arial Black"/>
      <family val="2"/>
    </font>
    <font>
      <sz val="20"/>
      <color rgb="FF0070C0"/>
      <name val="Arial Black"/>
      <family val="2"/>
    </font>
    <font>
      <b/>
      <sz val="16"/>
      <color rgb="FF0070C0"/>
      <name val="Arial Narrow"/>
      <family val="2"/>
    </font>
    <font>
      <sz val="20"/>
      <color rgb="FF0070C0"/>
      <name val="Arial Narrow"/>
      <family val="2"/>
    </font>
    <font>
      <b/>
      <sz val="18"/>
      <color rgb="FF0070C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0" fontId="14" fillId="0" borderId="0" xfId="0" applyFont="1" applyFill="1" applyBorder="1" applyAlignment="1">
      <alignment horizontal="center"/>
    </xf>
    <xf numFmtId="0" fontId="12" fillId="0" borderId="0" xfId="0" applyFont="1" applyProtection="1"/>
    <xf numFmtId="0" fontId="12" fillId="0" borderId="0" xfId="0" applyFont="1" applyBorder="1" applyProtection="1"/>
    <xf numFmtId="0" fontId="0" fillId="0" borderId="0" xfId="0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6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2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  <protection hidden="1"/>
    </xf>
    <xf numFmtId="1" fontId="13" fillId="0" borderId="0" xfId="0" applyNumberFormat="1" applyFont="1" applyFill="1" applyBorder="1" applyAlignment="1" applyProtection="1">
      <alignment horizontal="left" vertical="center"/>
      <protection hidden="1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12" fillId="0" borderId="1" xfId="0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9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9" fillId="0" borderId="0" xfId="0" applyFont="1" applyFill="1" applyBorder="1" applyAlignment="1">
      <alignment vertical="center" wrapText="1"/>
    </xf>
    <xf numFmtId="0" fontId="7" fillId="0" borderId="0" xfId="0" applyFont="1" applyProtection="1"/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10" fillId="0" borderId="0" xfId="0" applyFont="1" applyFill="1" applyBorder="1" applyAlignment="1" applyProtection="1">
      <alignment horizontal="center"/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1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/>
    <xf numFmtId="49" fontId="2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locked="0"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>
      <alignment horizontal="center" vertical="center"/>
    </xf>
    <xf numFmtId="164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/>
    <xf numFmtId="0" fontId="37" fillId="0" borderId="0" xfId="0" applyFont="1" applyProtection="1"/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49" fontId="30" fillId="0" borderId="0" xfId="0" applyNumberFormat="1" applyFont="1" applyFill="1" applyBorder="1" applyAlignment="1" applyProtection="1">
      <alignment horizontal="center" vertical="center"/>
    </xf>
    <xf numFmtId="1" fontId="7" fillId="2" borderId="2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32" fillId="5" borderId="0" xfId="0" applyFont="1" applyFill="1" applyAlignment="1" applyProtection="1">
      <alignment horizontal="center" vertical="center"/>
      <protection locked="0" hidden="1"/>
    </xf>
    <xf numFmtId="2" fontId="33" fillId="5" borderId="0" xfId="0" applyNumberFormat="1" applyFont="1" applyFill="1" applyAlignment="1" applyProtection="1">
      <alignment horizontal="center" vertical="center"/>
      <protection hidden="1"/>
    </xf>
    <xf numFmtId="2" fontId="33" fillId="4" borderId="5" xfId="0" applyNumberFormat="1" applyFont="1" applyFill="1" applyBorder="1" applyAlignment="1" applyProtection="1">
      <alignment horizontal="center" vertical="center"/>
      <protection hidden="1"/>
    </xf>
    <xf numFmtId="164" fontId="7" fillId="2" borderId="3" xfId="0" applyNumberFormat="1" applyFont="1" applyFill="1" applyBorder="1" applyAlignment="1" applyProtection="1">
      <alignment horizontal="center" vertical="center"/>
      <protection locked="0" hidden="1"/>
    </xf>
    <xf numFmtId="1" fontId="7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1" fontId="7" fillId="0" borderId="2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Protection="1"/>
    <xf numFmtId="0" fontId="0" fillId="0" borderId="0" xfId="0" applyAlignment="1" applyProtection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 applyProtection="1"/>
    <xf numFmtId="1" fontId="7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7" xfId="0" applyFont="1" applyBorder="1" applyProtection="1"/>
    <xf numFmtId="0" fontId="7" fillId="0" borderId="10" xfId="0" applyFont="1" applyFill="1" applyBorder="1" applyProtection="1"/>
    <xf numFmtId="0" fontId="7" fillId="0" borderId="10" xfId="0" applyFont="1" applyBorder="1" applyProtection="1"/>
    <xf numFmtId="0" fontId="7" fillId="0" borderId="11" xfId="0" applyFont="1" applyFill="1" applyBorder="1" applyProtection="1"/>
    <xf numFmtId="0" fontId="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1" fontId="7" fillId="0" borderId="5" xfId="0" applyNumberFormat="1" applyFont="1" applyFill="1" applyBorder="1" applyAlignment="1" applyProtection="1">
      <alignment horizontal="center" vertical="center"/>
      <protection hidden="1"/>
    </xf>
    <xf numFmtId="164" fontId="7" fillId="0" borderId="5" xfId="0" applyNumberFormat="1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 applyProtection="1"/>
    <xf numFmtId="0" fontId="7" fillId="0" borderId="3" xfId="0" applyFont="1" applyFill="1" applyBorder="1" applyAlignment="1" applyProtection="1">
      <alignment horizontal="center" vertical="center"/>
      <protection locked="0" hidden="1"/>
    </xf>
    <xf numFmtId="1" fontId="7" fillId="0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Protection="1"/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/>
    <xf numFmtId="1" fontId="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Protection="1"/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1" fontId="7" fillId="3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left" vertical="center"/>
    </xf>
    <xf numFmtId="164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/>
    </xf>
    <xf numFmtId="1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left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/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164" fontId="7" fillId="3" borderId="0" xfId="0" applyNumberFormat="1" applyFont="1" applyFill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12" fillId="2" borderId="9" xfId="0" applyFont="1" applyFill="1" applyBorder="1" applyAlignment="1" applyProtection="1">
      <alignment horizontal="center" vertical="center"/>
      <protection locked="0" hidden="1"/>
    </xf>
    <xf numFmtId="0" fontId="48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Protection="1">
      <protection locked="0" hidden="1"/>
    </xf>
    <xf numFmtId="1" fontId="45" fillId="0" borderId="0" xfId="0" applyNumberFormat="1" applyFont="1" applyFill="1" applyBorder="1" applyAlignment="1" applyProtection="1">
      <alignment vertical="center"/>
      <protection locked="0" hidden="1"/>
    </xf>
    <xf numFmtId="0" fontId="44" fillId="0" borderId="0" xfId="0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Protection="1">
      <protection locked="0"/>
    </xf>
    <xf numFmtId="1" fontId="46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46" fillId="0" borderId="0" xfId="0" applyNumberFormat="1" applyFont="1" applyFill="1" applyBorder="1" applyAlignment="1" applyProtection="1">
      <alignment horizontal="center"/>
      <protection locked="0" hidden="1"/>
    </xf>
    <xf numFmtId="164" fontId="44" fillId="0" borderId="0" xfId="0" applyNumberFormat="1" applyFont="1" applyFill="1" applyBorder="1" applyAlignment="1" applyProtection="1">
      <alignment horizontal="center"/>
      <protection locked="0" hidden="1"/>
    </xf>
    <xf numFmtId="165" fontId="47" fillId="0" borderId="0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0" fontId="7" fillId="2" borderId="12" xfId="0" applyFont="1" applyFill="1" applyBorder="1" applyAlignment="1" applyProtection="1">
      <alignment horizontal="center" vertical="center"/>
      <protection hidden="1"/>
    </xf>
    <xf numFmtId="0" fontId="7" fillId="0" borderId="13" xfId="0" applyFont="1" applyFill="1" applyBorder="1" applyAlignment="1" applyProtection="1">
      <alignment horizontal="center" vertical="center"/>
    </xf>
    <xf numFmtId="1" fontId="7" fillId="3" borderId="6" xfId="0" applyNumberFormat="1" applyFont="1" applyFill="1" applyBorder="1" applyAlignment="1" applyProtection="1">
      <alignment horizontal="center" vertical="center"/>
      <protection locked="0" hidden="1"/>
    </xf>
    <xf numFmtId="0" fontId="12" fillId="2" borderId="3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50" fillId="0" borderId="0" xfId="0" applyFont="1" applyProtection="1"/>
    <xf numFmtId="0" fontId="50" fillId="0" borderId="0" xfId="0" applyFont="1" applyFill="1" applyBorder="1" applyProtection="1"/>
    <xf numFmtId="0" fontId="51" fillId="0" borderId="0" xfId="0" applyFont="1" applyFill="1" applyBorder="1"/>
    <xf numFmtId="1" fontId="52" fillId="0" borderId="0" xfId="0" applyNumberFormat="1" applyFont="1" applyFill="1" applyBorder="1" applyAlignment="1" applyProtection="1">
      <alignment horizontal="center"/>
      <protection hidden="1"/>
    </xf>
    <xf numFmtId="0" fontId="5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1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/>
    <xf numFmtId="0" fontId="0" fillId="0" borderId="0" xfId="0" applyFill="1" applyBorder="1" applyProtection="1">
      <protection locked="0" hidden="1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Border="1" applyProtection="1"/>
    <xf numFmtId="1" fontId="33" fillId="4" borderId="2" xfId="0" applyNumberFormat="1" applyFont="1" applyFill="1" applyBorder="1" applyAlignment="1" applyProtection="1">
      <alignment horizontal="center" vertical="center"/>
      <protection locked="0" hidden="1"/>
    </xf>
    <xf numFmtId="1" fontId="7" fillId="3" borderId="4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/>
      <protection locked="0" hidden="1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64" fontId="7" fillId="3" borderId="2" xfId="0" applyNumberFormat="1" applyFont="1" applyFill="1" applyBorder="1" applyAlignment="1" applyProtection="1">
      <alignment horizontal="center" vertical="center"/>
    </xf>
    <xf numFmtId="1" fontId="7" fillId="2" borderId="5" xfId="0" applyNumberFormat="1" applyFont="1" applyFill="1" applyBorder="1" applyAlignment="1" applyProtection="1">
      <alignment horizontal="center" vertical="center"/>
      <protection locked="0" hidden="1"/>
    </xf>
    <xf numFmtId="0" fontId="7" fillId="3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>
      <alignment horizontal="left"/>
    </xf>
    <xf numFmtId="0" fontId="40" fillId="0" borderId="8" xfId="0" applyFont="1" applyBorder="1" applyAlignment="1" applyProtection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1095376</xdr:colOff>
      <xdr:row>0</xdr:row>
      <xdr:rowOff>305594</xdr:rowOff>
    </xdr:from>
    <xdr:to>
      <xdr:col>13</xdr:col>
      <xdr:colOff>936625</xdr:colOff>
      <xdr:row>2</xdr:row>
      <xdr:rowOff>0</xdr:rowOff>
    </xdr:to>
    <xdr:sp macro="" textlink="">
      <xdr:nvSpPr>
        <xdr:cNvPr id="35" name="CasellaDiTesto 34"/>
        <xdr:cNvSpPr txBox="1"/>
      </xdr:nvSpPr>
      <xdr:spPr>
        <a:xfrm>
          <a:off x="17335501" y="305594"/>
          <a:ext cx="2412999" cy="710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3600"/>
            <a:t>Faq.2012.2</a:t>
          </a:r>
        </a:p>
      </xdr:txBody>
    </xdr:sp>
    <xdr:clientData/>
  </xdr:twoCellAnchor>
  <xdr:twoCellAnchor editAs="oneCell">
    <xdr:from>
      <xdr:col>7</xdr:col>
      <xdr:colOff>297656</xdr:colOff>
      <xdr:row>8</xdr:row>
      <xdr:rowOff>208649</xdr:rowOff>
    </xdr:from>
    <xdr:to>
      <xdr:col>8</xdr:col>
      <xdr:colOff>809625</xdr:colOff>
      <xdr:row>16</xdr:row>
      <xdr:rowOff>61913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86937" y="3971024"/>
          <a:ext cx="1916907" cy="2901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452437</xdr:colOff>
      <xdr:row>8</xdr:row>
      <xdr:rowOff>214312</xdr:rowOff>
    </xdr:from>
    <xdr:to>
      <xdr:col>7</xdr:col>
      <xdr:colOff>31217</xdr:colOff>
      <xdr:row>12</xdr:row>
      <xdr:rowOff>235743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29587" y="4062412"/>
          <a:ext cx="1677001" cy="15454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238126</xdr:colOff>
      <xdr:row>40</xdr:row>
      <xdr:rowOff>174624</xdr:rowOff>
    </xdr:from>
    <xdr:to>
      <xdr:col>7</xdr:col>
      <xdr:colOff>984250</xdr:colOff>
      <xdr:row>52</xdr:row>
      <xdr:rowOff>96467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74126" y="16176624"/>
          <a:ext cx="1825624" cy="4493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1063625</xdr:colOff>
      <xdr:row>8</xdr:row>
      <xdr:rowOff>349249</xdr:rowOff>
    </xdr:from>
    <xdr:to>
      <xdr:col>10</xdr:col>
      <xdr:colOff>682625</xdr:colOff>
      <xdr:row>15</xdr:row>
      <xdr:rowOff>195348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0" y="4159249"/>
          <a:ext cx="3270250" cy="2513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1000124</xdr:colOff>
      <xdr:row>20</xdr:row>
      <xdr:rowOff>63500</xdr:rowOff>
    </xdr:from>
    <xdr:to>
      <xdr:col>9</xdr:col>
      <xdr:colOff>1491924</xdr:colOff>
      <xdr:row>28</xdr:row>
      <xdr:rowOff>222250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715624" y="8445500"/>
          <a:ext cx="3396925" cy="3206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730250</xdr:colOff>
      <xdr:row>16</xdr:row>
      <xdr:rowOff>206375</xdr:rowOff>
    </xdr:from>
    <xdr:to>
      <xdr:col>9</xdr:col>
      <xdr:colOff>1464733</xdr:colOff>
      <xdr:row>20</xdr:row>
      <xdr:rowOff>190500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45750" y="7064375"/>
          <a:ext cx="3639608" cy="150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206375</xdr:colOff>
      <xdr:row>28</xdr:row>
      <xdr:rowOff>15874</xdr:rowOff>
    </xdr:from>
    <xdr:to>
      <xdr:col>10</xdr:col>
      <xdr:colOff>3679</xdr:colOff>
      <xdr:row>38</xdr:row>
      <xdr:rowOff>126999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921875" y="11445874"/>
          <a:ext cx="4792486" cy="392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tabSelected="1" view="pageLayout" topLeftCell="A5" zoomScale="60" zoomScaleNormal="40" zoomScaleSheetLayoutView="70" zoomScalePageLayoutView="60" workbookViewId="0">
      <selection activeCell="E87" sqref="E87"/>
    </sheetView>
  </sheetViews>
  <sheetFormatPr defaultColWidth="15.5703125" defaultRowHeight="45" customHeight="1"/>
  <cols>
    <col min="1" max="1" width="8.140625" style="2" customWidth="1"/>
    <col min="2" max="2" width="8.7109375" style="2" customWidth="1"/>
    <col min="3" max="3" width="51" style="2" customWidth="1"/>
    <col min="4" max="4" width="18.28515625" style="2" customWidth="1"/>
    <col min="5" max="5" width="21" style="2" customWidth="1"/>
    <col min="6" max="6" width="14" style="2" customWidth="1"/>
    <col min="7" max="7" width="15.140625" style="2" customWidth="1"/>
    <col min="8" max="8" width="19.85546875" style="2" customWidth="1"/>
    <col min="9" max="9" width="21" style="2" customWidth="1"/>
    <col min="10" max="10" width="30.28515625" style="2" customWidth="1"/>
    <col min="11" max="11" width="19.28515625" style="2" customWidth="1"/>
    <col min="12" max="12" width="18.140625" style="2" customWidth="1"/>
    <col min="13" max="14" width="19.140625" style="2" customWidth="1"/>
    <col min="15" max="16" width="15.5703125" style="2"/>
    <col min="17" max="17" width="12.140625" style="2" customWidth="1"/>
    <col min="18" max="25" width="15.5703125" style="2"/>
    <col min="26" max="26" width="111.28515625" style="2" customWidth="1"/>
    <col min="27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 s="245" t="s">
        <v>5</v>
      </c>
      <c r="F2" s="246"/>
      <c r="G2" s="246"/>
      <c r="H2" s="246"/>
      <c r="I2" s="246"/>
      <c r="J2" s="246"/>
      <c r="K2" s="246"/>
      <c r="L2" s="246"/>
      <c r="M2" s="246"/>
    </row>
    <row r="3" spans="1:22" s="1" customFormat="1" ht="39.950000000000003" customHeight="1">
      <c r="A3"/>
      <c r="B3"/>
      <c r="C3"/>
      <c r="D3"/>
      <c r="E3" s="247" t="s">
        <v>8</v>
      </c>
      <c r="F3" s="248"/>
      <c r="G3" s="248"/>
      <c r="H3" s="248"/>
      <c r="I3" s="248"/>
      <c r="J3" s="248"/>
      <c r="K3" s="248"/>
      <c r="L3" s="248"/>
      <c r="M3" s="248"/>
    </row>
    <row r="4" spans="1:22" s="1" customFormat="1" ht="39.950000000000003" customHeight="1">
      <c r="A4"/>
      <c r="B4"/>
      <c r="C4"/>
      <c r="D4"/>
      <c r="E4" s="249" t="s">
        <v>38</v>
      </c>
      <c r="F4" s="250"/>
      <c r="G4" s="250"/>
      <c r="H4" s="250"/>
      <c r="I4" s="250"/>
      <c r="J4" s="250"/>
      <c r="K4" s="250"/>
      <c r="L4" s="250"/>
      <c r="M4" s="250"/>
    </row>
    <row r="5" spans="1:22" s="1" customFormat="1" ht="39.950000000000003" customHeight="1">
      <c r="A5"/>
      <c r="B5" s="26"/>
      <c r="C5" s="43" t="s">
        <v>3</v>
      </c>
      <c r="D5" s="43" t="s">
        <v>4</v>
      </c>
      <c r="E5" s="128" t="s">
        <v>70</v>
      </c>
      <c r="F5" s="126"/>
      <c r="G5" s="252" t="s">
        <v>39</v>
      </c>
      <c r="H5" s="252"/>
      <c r="I5" s="252"/>
      <c r="J5" s="252"/>
      <c r="K5" s="252"/>
      <c r="L5" s="98"/>
      <c r="M5" s="98"/>
    </row>
    <row r="6" spans="1:22" ht="39.950000000000003" customHeight="1">
      <c r="A6"/>
      <c r="B6" s="34"/>
      <c r="C6" s="90" t="s">
        <v>43</v>
      </c>
      <c r="D6" s="88" t="s">
        <v>71</v>
      </c>
      <c r="E6" s="227">
        <v>70</v>
      </c>
      <c r="F6" s="129">
        <v>47</v>
      </c>
      <c r="G6" s="108"/>
      <c r="H6" s="116"/>
      <c r="I6" s="116"/>
      <c r="J6" s="116"/>
      <c r="K6" s="116"/>
      <c r="R6" s="5"/>
      <c r="S6" s="5"/>
      <c r="T6" s="5"/>
      <c r="U6" s="5"/>
      <c r="V6" s="5"/>
    </row>
    <row r="7" spans="1:22" ht="30" customHeight="1">
      <c r="A7" s="35"/>
      <c r="B7" s="36"/>
      <c r="C7" s="85" t="s">
        <v>11</v>
      </c>
      <c r="D7" s="91" t="s">
        <v>2</v>
      </c>
      <c r="E7" s="83">
        <v>2</v>
      </c>
      <c r="F7" s="65"/>
      <c r="G7" s="65"/>
      <c r="H7" s="94"/>
      <c r="I7" s="94"/>
      <c r="J7" s="94"/>
      <c r="K7" s="94"/>
      <c r="L7" s="38"/>
      <c r="M7" s="39"/>
      <c r="R7" s="5"/>
      <c r="S7" s="5"/>
      <c r="T7" s="5"/>
      <c r="U7" s="5"/>
      <c r="V7" s="5"/>
    </row>
    <row r="8" spans="1:22" ht="30" customHeight="1">
      <c r="A8" s="35"/>
      <c r="B8" s="36"/>
      <c r="C8" s="85" t="s">
        <v>13</v>
      </c>
      <c r="D8" s="91" t="s">
        <v>0</v>
      </c>
      <c r="E8" s="83">
        <v>0</v>
      </c>
      <c r="F8" s="104"/>
      <c r="G8" s="65"/>
      <c r="H8" s="94"/>
      <c r="I8" s="94"/>
      <c r="J8" s="94"/>
      <c r="K8" s="94"/>
      <c r="L8" s="40"/>
      <c r="M8" s="44"/>
      <c r="R8" s="5"/>
      <c r="S8" s="5"/>
      <c r="T8" s="5"/>
      <c r="U8" s="5"/>
      <c r="V8" s="5"/>
    </row>
    <row r="9" spans="1:22" ht="30" customHeight="1">
      <c r="A9" s="35"/>
      <c r="B9" s="36"/>
      <c r="C9" s="85" t="s">
        <v>12</v>
      </c>
      <c r="D9" s="91" t="s">
        <v>0</v>
      </c>
      <c r="E9" s="83">
        <v>45</v>
      </c>
      <c r="F9" s="65"/>
      <c r="G9" s="65"/>
      <c r="H9" s="87"/>
      <c r="I9" s="94"/>
      <c r="J9" s="94"/>
      <c r="K9" s="94"/>
      <c r="L9" s="41"/>
      <c r="M9" s="45"/>
      <c r="R9" s="5"/>
      <c r="S9" s="5"/>
      <c r="T9" s="5"/>
      <c r="U9" s="5"/>
      <c r="V9" s="5"/>
    </row>
    <row r="10" spans="1:22" ht="30" customHeight="1">
      <c r="A10" s="35"/>
      <c r="B10" s="36"/>
      <c r="C10" s="85" t="s">
        <v>14</v>
      </c>
      <c r="D10" s="91" t="s">
        <v>0</v>
      </c>
      <c r="E10" s="83">
        <v>45</v>
      </c>
      <c r="F10" s="57"/>
      <c r="G10" s="66"/>
      <c r="H10" s="253" t="s">
        <v>40</v>
      </c>
      <c r="I10" s="254"/>
      <c r="J10" s="94"/>
      <c r="K10" s="94"/>
      <c r="L10" s="37"/>
      <c r="M10" s="46"/>
      <c r="N10" s="5"/>
      <c r="R10" s="5"/>
      <c r="S10" s="5"/>
      <c r="T10" s="5"/>
      <c r="U10" s="5"/>
      <c r="V10" s="5"/>
    </row>
    <row r="11" spans="1:22" ht="30" customHeight="1">
      <c r="A11" s="35"/>
      <c r="B11" s="36"/>
      <c r="C11" s="86" t="s">
        <v>15</v>
      </c>
      <c r="D11" s="89" t="s">
        <v>0</v>
      </c>
      <c r="E11" s="134">
        <f>E8+E9+E10</f>
        <v>90</v>
      </c>
      <c r="F11" s="107"/>
      <c r="G11" s="105"/>
      <c r="H11" s="139"/>
      <c r="I11" s="94"/>
      <c r="J11" s="94"/>
      <c r="K11" s="94"/>
      <c r="R11" s="5"/>
      <c r="S11" s="5"/>
      <c r="T11" s="5"/>
      <c r="U11" s="5"/>
      <c r="V11" s="5"/>
    </row>
    <row r="12" spans="1:22" ht="30" customHeight="1">
      <c r="A12" s="35"/>
      <c r="B12" s="36"/>
      <c r="C12" s="86" t="s">
        <v>16</v>
      </c>
      <c r="D12" s="89" t="s">
        <v>6</v>
      </c>
      <c r="E12" s="83">
        <v>2.7</v>
      </c>
      <c r="F12" s="57"/>
      <c r="G12" s="66"/>
      <c r="H12" s="140"/>
      <c r="I12" s="94"/>
      <c r="J12" s="94"/>
      <c r="K12" s="141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35"/>
      <c r="B13" s="36"/>
      <c r="C13" s="85" t="s">
        <v>25</v>
      </c>
      <c r="D13" s="92" t="s">
        <v>1</v>
      </c>
      <c r="E13" s="84">
        <f>E12*E11</f>
        <v>243.00000000000003</v>
      </c>
      <c r="F13" s="66"/>
      <c r="G13" s="66"/>
      <c r="H13" s="116"/>
      <c r="I13" s="94"/>
      <c r="J13" s="94"/>
      <c r="K13" s="141"/>
      <c r="L13" s="37"/>
      <c r="N13" s="17"/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A14" s="35"/>
      <c r="B14" s="36"/>
      <c r="C14" s="85" t="s">
        <v>17</v>
      </c>
      <c r="D14" s="92" t="s">
        <v>18</v>
      </c>
      <c r="E14" s="84">
        <f>E11*E6</f>
        <v>6300</v>
      </c>
      <c r="F14" s="228">
        <f>E13*F6</f>
        <v>11421.000000000002</v>
      </c>
      <c r="G14" s="66"/>
      <c r="H14" s="142"/>
      <c r="I14" s="143"/>
      <c r="J14" s="142"/>
      <c r="K14" s="142"/>
      <c r="L14" s="42"/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35"/>
      <c r="B15" s="36"/>
      <c r="C15" s="85" t="s">
        <v>30</v>
      </c>
      <c r="D15" s="92" t="s">
        <v>9</v>
      </c>
      <c r="E15" s="127">
        <v>1</v>
      </c>
      <c r="F15" s="55"/>
      <c r="G15" s="125" t="s">
        <v>41</v>
      </c>
      <c r="H15" s="142"/>
      <c r="I15" s="143"/>
      <c r="J15" s="142"/>
      <c r="K15" s="142"/>
      <c r="L15" s="42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35"/>
      <c r="B16" s="37"/>
      <c r="C16" s="120" t="s">
        <v>55</v>
      </c>
      <c r="D16" s="121" t="s">
        <v>10</v>
      </c>
      <c r="E16" s="131">
        <f>E15*E14/1000</f>
        <v>6.3</v>
      </c>
      <c r="F16" s="130">
        <f>E11*F6/1000</f>
        <v>4.2300000000000004</v>
      </c>
      <c r="G16" s="132">
        <v>7.4</v>
      </c>
      <c r="H16" s="142"/>
      <c r="I16" s="143"/>
      <c r="J16" s="142"/>
      <c r="K16" s="142"/>
      <c r="L16" s="42"/>
      <c r="M16" s="39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35"/>
      <c r="B17" s="37"/>
      <c r="F17" s="137" t="s">
        <v>42</v>
      </c>
      <c r="G17" s="99"/>
      <c r="H17" s="42"/>
      <c r="I17" s="38"/>
      <c r="J17" s="42"/>
      <c r="K17" s="42"/>
      <c r="L17" s="42"/>
      <c r="M17" s="37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35"/>
      <c r="B18" s="37"/>
      <c r="C18" s="111" t="s">
        <v>19</v>
      </c>
      <c r="D18" s="61"/>
      <c r="E18" s="110"/>
      <c r="F18" s="56"/>
      <c r="J18" s="42"/>
      <c r="K18" s="42"/>
      <c r="L18" s="50"/>
      <c r="M18" s="74"/>
      <c r="N18" s="75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35"/>
      <c r="B19" s="243" t="s">
        <v>56</v>
      </c>
      <c r="C19" s="166" t="s">
        <v>20</v>
      </c>
      <c r="D19" s="167" t="s">
        <v>6</v>
      </c>
      <c r="E19" s="168">
        <f>E8/0.1</f>
        <v>0</v>
      </c>
      <c r="F19" s="56"/>
      <c r="G19" s="56"/>
      <c r="H19" s="42"/>
      <c r="I19" s="38"/>
      <c r="J19" s="42"/>
      <c r="K19" s="42"/>
      <c r="L19" s="50"/>
      <c r="M19" s="74"/>
      <c r="N19" s="75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35"/>
      <c r="B20" s="243"/>
      <c r="C20" s="169" t="s">
        <v>21</v>
      </c>
      <c r="D20" s="55" t="s">
        <v>65</v>
      </c>
      <c r="E20" s="170">
        <f>E19*0.11</f>
        <v>0</v>
      </c>
      <c r="F20" s="56"/>
      <c r="G20" s="99"/>
      <c r="H20" s="42"/>
      <c r="I20" s="38"/>
      <c r="J20" s="42"/>
      <c r="K20" s="42"/>
      <c r="L20" s="50"/>
      <c r="M20" s="74"/>
      <c r="N20" s="75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35"/>
      <c r="B21" s="243"/>
      <c r="C21" s="147" t="s">
        <v>58</v>
      </c>
      <c r="D21" s="55" t="s">
        <v>2</v>
      </c>
      <c r="E21" s="172">
        <f>IF(E20=0,0,(E19/90)+1)</f>
        <v>0</v>
      </c>
      <c r="G21" s="99"/>
      <c r="H21" s="65"/>
      <c r="I21" s="33"/>
      <c r="J21" s="33"/>
      <c r="K21" s="33"/>
      <c r="L21" s="33"/>
      <c r="M21" s="33"/>
      <c r="N21" s="33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/>
      <c r="B22" s="243"/>
      <c r="C22" s="147" t="s">
        <v>60</v>
      </c>
      <c r="D22" s="55" t="s">
        <v>7</v>
      </c>
      <c r="E22" s="172">
        <f>E8*E6*E12*0.86/5</f>
        <v>0</v>
      </c>
      <c r="G22" s="56"/>
      <c r="H22" s="65"/>
      <c r="I22" s="33"/>
      <c r="J22" s="33"/>
      <c r="K22" s="33"/>
      <c r="L22" s="33"/>
      <c r="M22" s="70"/>
      <c r="N22" s="33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/>
      <c r="B23" s="243"/>
      <c r="C23" s="164" t="s">
        <v>23</v>
      </c>
      <c r="D23" s="176" t="s">
        <v>62</v>
      </c>
      <c r="E23" s="183">
        <f>(E22/(2.826*0.7))^0.5</f>
        <v>0</v>
      </c>
      <c r="F23" s="186"/>
      <c r="H23" s="33"/>
      <c r="I23" s="33"/>
      <c r="J23" s="33"/>
      <c r="K23" s="210" t="s">
        <v>74</v>
      </c>
      <c r="L23" s="33"/>
      <c r="M23" s="33"/>
      <c r="N23" s="3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/>
      <c r="B24" s="244" t="s">
        <v>57</v>
      </c>
      <c r="C24" s="171" t="s">
        <v>20</v>
      </c>
      <c r="D24" s="165" t="s">
        <v>6</v>
      </c>
      <c r="E24" s="172">
        <f>(E9/0.1)</f>
        <v>450</v>
      </c>
      <c r="H24" s="33"/>
      <c r="I24" s="33"/>
      <c r="J24" s="77"/>
      <c r="K24" s="77"/>
      <c r="L24" s="77"/>
      <c r="M24" s="77"/>
      <c r="N24" s="77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/>
      <c r="B25" s="244"/>
      <c r="C25" s="169" t="s">
        <v>21</v>
      </c>
      <c r="D25" s="55" t="s">
        <v>65</v>
      </c>
      <c r="E25" s="170">
        <f>E24*0.11</f>
        <v>49.5</v>
      </c>
      <c r="H25" s="33"/>
      <c r="I25" s="33"/>
      <c r="J25" s="77"/>
      <c r="K25" s="77"/>
      <c r="L25" s="77"/>
      <c r="M25" s="77"/>
      <c r="N25" s="77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/>
      <c r="B26" s="244"/>
      <c r="C26" s="147" t="s">
        <v>58</v>
      </c>
      <c r="D26" s="55" t="s">
        <v>2</v>
      </c>
      <c r="E26" s="172">
        <f>IF(E24=0,0,(E24/90)+1)</f>
        <v>6</v>
      </c>
      <c r="H26" s="30"/>
      <c r="I26" s="30"/>
      <c r="J26" s="149"/>
      <c r="K26" s="124"/>
      <c r="L26" s="124"/>
      <c r="M26" s="76"/>
      <c r="N26" s="30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26"/>
      <c r="B27" s="244"/>
      <c r="C27" s="147" t="s">
        <v>60</v>
      </c>
      <c r="D27" s="55" t="s">
        <v>7</v>
      </c>
      <c r="E27" s="172">
        <f>E9*E6*0.86/5</f>
        <v>541.79999999999995</v>
      </c>
      <c r="H27" s="31"/>
      <c r="I27" s="31"/>
      <c r="J27" s="31"/>
      <c r="K27" s="31"/>
      <c r="L27" s="31"/>
      <c r="M27" s="31"/>
      <c r="N27" s="31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26"/>
      <c r="B28" s="244"/>
      <c r="C28" s="63" t="s">
        <v>23</v>
      </c>
      <c r="D28" s="66" t="s">
        <v>62</v>
      </c>
      <c r="E28" s="187">
        <f>(E27/(2.826*0.7))^0.5</f>
        <v>16.549481874622881</v>
      </c>
      <c r="F28" s="175" t="s">
        <v>24</v>
      </c>
      <c r="G28" s="61"/>
      <c r="H28" s="61"/>
      <c r="I28" s="31"/>
      <c r="J28" s="31"/>
      <c r="K28" s="65"/>
      <c r="L28" s="68"/>
      <c r="M28" s="78"/>
      <c r="N28" s="70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26"/>
      <c r="B29" s="243" t="s">
        <v>59</v>
      </c>
      <c r="C29" s="166" t="s">
        <v>20</v>
      </c>
      <c r="D29" s="167" t="s">
        <v>6</v>
      </c>
      <c r="E29" s="168">
        <f>E10/0.1</f>
        <v>450</v>
      </c>
      <c r="H29" s="79"/>
      <c r="I29" s="47"/>
      <c r="N29" s="33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26"/>
      <c r="B30" s="243"/>
      <c r="C30" s="169" t="s">
        <v>21</v>
      </c>
      <c r="D30" s="55" t="s">
        <v>66</v>
      </c>
      <c r="E30" s="170">
        <f>E29*0.11</f>
        <v>49.5</v>
      </c>
      <c r="F30" s="138"/>
      <c r="N30" s="80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26"/>
      <c r="B31" s="243"/>
      <c r="C31" s="147" t="s">
        <v>58</v>
      </c>
      <c r="D31" s="55" t="s">
        <v>2</v>
      </c>
      <c r="E31" s="172">
        <f>IF(E29=0,0,(E29/90)+1)</f>
        <v>6</v>
      </c>
      <c r="H31" s="32"/>
      <c r="I31" s="70"/>
      <c r="K31" s="211" t="s">
        <v>75</v>
      </c>
      <c r="N31" s="80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26"/>
      <c r="B32" s="243"/>
      <c r="C32" s="173" t="s">
        <v>60</v>
      </c>
      <c r="D32" s="58" t="s">
        <v>7</v>
      </c>
      <c r="E32" s="172">
        <f>E10*E6*0.86/5</f>
        <v>541.79999999999995</v>
      </c>
      <c r="H32" s="31"/>
      <c r="I32" s="81"/>
      <c r="N32" s="80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26"/>
      <c r="B33" s="243"/>
      <c r="C33" s="147" t="s">
        <v>23</v>
      </c>
      <c r="D33" s="57" t="s">
        <v>62</v>
      </c>
      <c r="E33" s="170">
        <f>(E32/(2.826*0.7))^0.5</f>
        <v>16.549481874622881</v>
      </c>
      <c r="F33" s="175" t="s">
        <v>24</v>
      </c>
      <c r="H33" s="61"/>
      <c r="I33" s="61"/>
      <c r="N33" s="61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30"/>
      <c r="C34" s="177" t="s">
        <v>61</v>
      </c>
      <c r="D34" s="178" t="s">
        <v>7</v>
      </c>
      <c r="E34" s="168">
        <f>E22+E27+E32</f>
        <v>1083.5999999999999</v>
      </c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30"/>
      <c r="C35" s="164" t="s">
        <v>63</v>
      </c>
      <c r="D35" s="176" t="s">
        <v>62</v>
      </c>
      <c r="E35" s="174">
        <f>(E34/(2.826*0.7))^0.5</f>
        <v>23.404501717339393</v>
      </c>
      <c r="F35" s="175" t="s">
        <v>24</v>
      </c>
      <c r="H35" s="31"/>
      <c r="I35" s="31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30"/>
      <c r="C36" s="155" t="s">
        <v>44</v>
      </c>
      <c r="D36" s="180" t="s">
        <v>65</v>
      </c>
      <c r="E36" s="168">
        <f>(E20+E25+E30)*1.15</f>
        <v>113.85</v>
      </c>
      <c r="H36" s="31"/>
      <c r="I36" s="31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30"/>
      <c r="B37" s="94"/>
      <c r="C37" s="146" t="s">
        <v>64</v>
      </c>
      <c r="D37" s="57" t="s">
        <v>65</v>
      </c>
      <c r="E37" s="172">
        <f>G16*15</f>
        <v>111</v>
      </c>
      <c r="F37" s="102"/>
      <c r="H37" s="47"/>
      <c r="I37" s="4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30"/>
      <c r="B38" s="65"/>
      <c r="C38" s="181" t="s">
        <v>67</v>
      </c>
      <c r="D38" s="182" t="s">
        <v>65</v>
      </c>
      <c r="E38" s="183">
        <f>E37-E36</f>
        <v>-2.8499999999999943</v>
      </c>
      <c r="F38" s="175">
        <v>30</v>
      </c>
      <c r="H38" s="32"/>
      <c r="I38" s="23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30"/>
      <c r="B39" s="65"/>
      <c r="C39" s="256" t="s">
        <v>45</v>
      </c>
      <c r="D39" s="256"/>
      <c r="E39" s="256"/>
      <c r="F39" s="256"/>
      <c r="H39" s="32"/>
      <c r="I39" s="23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30"/>
      <c r="B40" s="56"/>
      <c r="C40" s="37"/>
      <c r="D40" s="165"/>
      <c r="E40" s="95"/>
      <c r="F40" s="179"/>
      <c r="H40" s="31"/>
      <c r="I40" s="31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30"/>
      <c r="B41" s="96"/>
      <c r="C41" s="7" t="s">
        <v>26</v>
      </c>
      <c r="D41" s="95"/>
      <c r="E41" s="109"/>
      <c r="F41" s="56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30"/>
      <c r="B42" s="72"/>
      <c r="C42" s="145" t="s">
        <v>27</v>
      </c>
      <c r="D42" s="115" t="s">
        <v>2</v>
      </c>
      <c r="E42" s="133">
        <v>3</v>
      </c>
      <c r="F42" s="106"/>
      <c r="G42" s="56"/>
      <c r="H42" s="255"/>
      <c r="I42" s="255"/>
      <c r="J42" s="61"/>
      <c r="K42" s="61"/>
      <c r="L42" s="61"/>
      <c r="M42" s="61"/>
      <c r="N42" s="70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30"/>
      <c r="B43" s="72"/>
      <c r="C43" s="146" t="s">
        <v>31</v>
      </c>
      <c r="D43" s="89" t="s">
        <v>2</v>
      </c>
      <c r="E43" s="127">
        <v>1</v>
      </c>
      <c r="G43" s="56"/>
      <c r="H43" s="61"/>
      <c r="I43" s="212" t="s">
        <v>78</v>
      </c>
      <c r="J43" s="213"/>
      <c r="K43" s="33"/>
      <c r="L43" s="33"/>
      <c r="M43" s="33"/>
      <c r="N43" s="33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30"/>
      <c r="B44" s="93"/>
      <c r="C44" s="146" t="s">
        <v>32</v>
      </c>
      <c r="D44" s="89" t="s">
        <v>2</v>
      </c>
      <c r="E44" s="127">
        <v>1</v>
      </c>
      <c r="F44" s="114"/>
      <c r="G44" s="56"/>
      <c r="H44" s="61"/>
      <c r="I44" s="212" t="s">
        <v>76</v>
      </c>
      <c r="J44" s="214"/>
      <c r="K44" s="68"/>
      <c r="L44" s="80"/>
      <c r="M44" s="69"/>
      <c r="N44" s="70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30"/>
      <c r="B45" s="61"/>
      <c r="C45" s="147" t="s">
        <v>34</v>
      </c>
      <c r="D45" s="89" t="s">
        <v>28</v>
      </c>
      <c r="E45" s="134">
        <f>50*E42+(20*E43-1)+10*E42</f>
        <v>199</v>
      </c>
      <c r="G45" s="56"/>
      <c r="H45" s="61"/>
      <c r="I45" s="212" t="s">
        <v>77</v>
      </c>
      <c r="J45" s="215"/>
      <c r="K45" s="190"/>
      <c r="L45" s="191"/>
      <c r="M45" s="191"/>
      <c r="N45" s="70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30"/>
      <c r="B46" s="97"/>
      <c r="C46" s="146" t="s">
        <v>35</v>
      </c>
      <c r="D46" s="89" t="s">
        <v>36</v>
      </c>
      <c r="E46" s="84">
        <f>E45*30*1.16</f>
        <v>6925.2</v>
      </c>
      <c r="G46" s="56"/>
      <c r="H46" s="61"/>
      <c r="I46" s="160"/>
      <c r="J46" s="161" t="s">
        <v>49</v>
      </c>
      <c r="K46" s="162"/>
      <c r="L46" s="163" t="s">
        <v>53</v>
      </c>
      <c r="M46" s="192"/>
      <c r="N46" s="64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30"/>
      <c r="B47" s="71"/>
      <c r="C47" s="146" t="s">
        <v>72</v>
      </c>
      <c r="D47" s="119" t="s">
        <v>50</v>
      </c>
      <c r="E47" s="201" t="s">
        <v>47</v>
      </c>
      <c r="H47" s="61"/>
      <c r="I47" s="156" t="s">
        <v>50</v>
      </c>
      <c r="J47" s="157" t="s">
        <v>51</v>
      </c>
      <c r="K47" s="158" t="s">
        <v>52</v>
      </c>
      <c r="L47" s="159" t="s">
        <v>10</v>
      </c>
      <c r="M47" s="192"/>
      <c r="N47" s="6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30"/>
      <c r="B48" s="71"/>
      <c r="C48" s="146" t="s">
        <v>37</v>
      </c>
      <c r="D48" s="202" t="s">
        <v>22</v>
      </c>
      <c r="E48" s="206">
        <v>268</v>
      </c>
      <c r="G48" s="66"/>
      <c r="H48" s="61"/>
      <c r="I48" s="135" t="s">
        <v>47</v>
      </c>
      <c r="J48" s="136">
        <v>268</v>
      </c>
      <c r="K48" s="88">
        <v>0.7</v>
      </c>
      <c r="L48" s="151">
        <v>1.5</v>
      </c>
      <c r="M48" s="192"/>
      <c r="N48" s="56"/>
      <c r="O48" s="24"/>
      <c r="P48" s="25"/>
      <c r="Q48" s="18"/>
      <c r="R48" s="5"/>
    </row>
    <row r="49" spans="1:18" ht="30" customHeight="1">
      <c r="A49" s="30"/>
      <c r="B49" s="71"/>
      <c r="C49" s="148" t="s">
        <v>73</v>
      </c>
      <c r="D49" s="207" t="s">
        <v>22</v>
      </c>
      <c r="E49" s="208">
        <f>E48*4/100</f>
        <v>10.72</v>
      </c>
      <c r="F49" s="209">
        <v>12</v>
      </c>
      <c r="G49" s="66"/>
      <c r="H49" s="61"/>
      <c r="I49" s="135" t="s">
        <v>33</v>
      </c>
      <c r="J49" s="136">
        <v>264</v>
      </c>
      <c r="K49" s="88">
        <v>0.8</v>
      </c>
      <c r="L49" s="151">
        <v>1.5</v>
      </c>
      <c r="M49" s="193"/>
      <c r="N49" s="65"/>
      <c r="O49" s="24"/>
      <c r="P49" s="25"/>
      <c r="Q49" s="18"/>
      <c r="R49" s="5"/>
    </row>
    <row r="50" spans="1:18" ht="30" customHeight="1">
      <c r="A50" s="30"/>
      <c r="B50" s="61"/>
      <c r="C50" s="203"/>
      <c r="D50" s="204"/>
      <c r="E50" s="205"/>
      <c r="F50" s="61"/>
      <c r="G50" s="66"/>
      <c r="H50" s="61"/>
      <c r="I50" s="152" t="s">
        <v>54</v>
      </c>
      <c r="J50" s="153">
        <v>208</v>
      </c>
      <c r="K50" s="117">
        <v>0.49</v>
      </c>
      <c r="L50" s="154">
        <v>2</v>
      </c>
      <c r="M50" s="193"/>
      <c r="N50" s="64"/>
      <c r="O50" s="24"/>
      <c r="P50" s="25"/>
      <c r="Q50" s="18"/>
      <c r="R50" s="5"/>
    </row>
    <row r="51" spans="1:18" ht="30" customHeight="1">
      <c r="A51" s="19"/>
      <c r="B51" s="61"/>
      <c r="C51" s="184" t="s">
        <v>46</v>
      </c>
      <c r="D51" s="185" t="s">
        <v>29</v>
      </c>
      <c r="E51" s="189" t="s">
        <v>47</v>
      </c>
      <c r="F51" s="56"/>
      <c r="G51" s="66"/>
      <c r="H51" s="61"/>
      <c r="I51" s="61"/>
      <c r="J51" s="194"/>
      <c r="K51" s="194"/>
      <c r="L51" s="195"/>
      <c r="M51" s="196"/>
      <c r="N51" s="65"/>
      <c r="O51" s="24"/>
      <c r="P51" s="25"/>
      <c r="Q51" s="18"/>
      <c r="R51" s="5"/>
    </row>
    <row r="52" spans="1:18" ht="30" customHeight="1">
      <c r="A52" s="27"/>
      <c r="B52" s="82"/>
      <c r="C52" s="155" t="s">
        <v>48</v>
      </c>
      <c r="D52" s="115" t="s">
        <v>68</v>
      </c>
      <c r="E52" s="128">
        <v>268</v>
      </c>
      <c r="F52" s="102"/>
      <c r="G52" s="56"/>
      <c r="H52" s="61"/>
      <c r="I52" s="61"/>
      <c r="J52" s="197"/>
      <c r="K52" s="198"/>
      <c r="L52" s="199"/>
      <c r="M52" s="200"/>
      <c r="N52" s="64"/>
      <c r="O52" s="24"/>
      <c r="P52" s="25"/>
      <c r="Q52" s="18"/>
      <c r="R52" s="5"/>
    </row>
    <row r="53" spans="1:18" ht="30" customHeight="1">
      <c r="A53" s="27"/>
      <c r="B53" s="82"/>
      <c r="C53" s="148" t="s">
        <v>69</v>
      </c>
      <c r="D53" s="117" t="s">
        <v>10</v>
      </c>
      <c r="E53" s="188">
        <v>2.2000000000000002</v>
      </c>
      <c r="F53" s="102"/>
      <c r="G53" s="56"/>
      <c r="H53" s="61"/>
      <c r="I53" s="61"/>
      <c r="J53" s="61"/>
      <c r="K53" s="61"/>
      <c r="L53" s="61"/>
      <c r="M53" s="61"/>
      <c r="N53" s="64"/>
      <c r="O53" s="24"/>
      <c r="P53" s="25"/>
      <c r="Q53" s="18"/>
      <c r="R53" s="5"/>
    </row>
    <row r="54" spans="1:18" ht="30" customHeight="1">
      <c r="A54" s="27"/>
      <c r="B54" s="82"/>
      <c r="G54" s="56"/>
      <c r="H54" s="61"/>
      <c r="I54" s="61"/>
      <c r="J54" s="61"/>
      <c r="K54" s="61"/>
      <c r="L54" s="61"/>
      <c r="M54" s="61"/>
      <c r="N54" s="64"/>
      <c r="O54" s="24"/>
      <c r="P54" s="25"/>
      <c r="Q54" s="18"/>
      <c r="R54" s="5"/>
    </row>
    <row r="55" spans="1:18" ht="30" customHeight="1">
      <c r="A55" s="27"/>
      <c r="B55" s="82"/>
      <c r="C55" s="184" t="s">
        <v>86</v>
      </c>
      <c r="D55" s="63"/>
      <c r="E55" s="63"/>
      <c r="G55" s="56"/>
      <c r="N55" s="66"/>
      <c r="O55" s="24"/>
      <c r="P55" s="25"/>
      <c r="Q55" s="18"/>
      <c r="R55" s="5"/>
    </row>
    <row r="56" spans="1:18" ht="34.5" customHeight="1">
      <c r="A56" s="27"/>
      <c r="B56" s="73"/>
      <c r="C56" s="229" t="s">
        <v>79</v>
      </c>
      <c r="D56" s="230" t="s">
        <v>10</v>
      </c>
      <c r="E56" s="238">
        <v>1</v>
      </c>
      <c r="F56" s="234">
        <f>(G16/3.18)*E56</f>
        <v>2.3270440251572326</v>
      </c>
      <c r="G56" s="100"/>
      <c r="H56" s="61"/>
      <c r="I56" s="61"/>
      <c r="J56" s="61"/>
      <c r="K56" s="61"/>
      <c r="L56" s="61"/>
      <c r="M56" s="61"/>
      <c r="N56" s="66"/>
      <c r="O56" s="24"/>
      <c r="P56" s="25"/>
      <c r="Q56" s="18"/>
      <c r="R56" s="5"/>
    </row>
    <row r="57" spans="1:18" ht="34.5" customHeight="1">
      <c r="A57" s="61"/>
      <c r="B57" s="59"/>
      <c r="C57" s="231" t="s">
        <v>80</v>
      </c>
      <c r="D57" s="89" t="s">
        <v>10</v>
      </c>
      <c r="E57" s="239">
        <v>1</v>
      </c>
      <c r="F57" s="240">
        <f>2.2*E57</f>
        <v>2.2000000000000002</v>
      </c>
      <c r="G57" s="61"/>
      <c r="H57" s="61"/>
      <c r="I57" s="61"/>
      <c r="J57" s="61"/>
      <c r="K57" s="61"/>
      <c r="L57" s="61"/>
      <c r="M57" s="61"/>
      <c r="N57" s="66"/>
      <c r="O57" s="24"/>
      <c r="P57" s="25"/>
      <c r="Q57" s="18"/>
      <c r="R57" s="5"/>
    </row>
    <row r="58" spans="1:18" ht="34.5" customHeight="1">
      <c r="A58" s="27"/>
      <c r="B58" s="30"/>
      <c r="C58" s="231" t="s">
        <v>84</v>
      </c>
      <c r="D58" s="89" t="s">
        <v>2</v>
      </c>
      <c r="E58" s="237">
        <v>2</v>
      </c>
      <c r="F58" s="235">
        <f>E58*0.07</f>
        <v>0.14000000000000001</v>
      </c>
      <c r="G58" s="61"/>
      <c r="H58" s="251"/>
      <c r="I58" s="251"/>
      <c r="J58" s="251"/>
      <c r="K58" s="251"/>
      <c r="L58" s="251"/>
      <c r="M58" s="251"/>
      <c r="N58" s="66"/>
      <c r="O58" s="24"/>
      <c r="P58" s="25"/>
      <c r="Q58" s="18"/>
      <c r="R58" s="5"/>
    </row>
    <row r="59" spans="1:18" ht="34.5" customHeight="1">
      <c r="A59" s="27"/>
      <c r="B59" s="27"/>
      <c r="C59" s="231" t="s">
        <v>83</v>
      </c>
      <c r="D59" s="232" t="s">
        <v>2</v>
      </c>
      <c r="E59" s="237"/>
      <c r="F59" s="235"/>
      <c r="G59" s="61"/>
      <c r="H59" s="203"/>
      <c r="I59" s="221"/>
      <c r="J59" s="56"/>
      <c r="K59" s="65"/>
      <c r="L59" s="65"/>
      <c r="M59" s="65"/>
      <c r="N59" s="66"/>
      <c r="O59" s="24"/>
      <c r="P59" s="25"/>
      <c r="Q59" s="18"/>
      <c r="R59" s="5"/>
    </row>
    <row r="60" spans="1:18" ht="34.5" customHeight="1">
      <c r="A60" s="27"/>
      <c r="B60" s="61"/>
      <c r="C60" s="112" t="s">
        <v>81</v>
      </c>
      <c r="D60" s="89" t="s">
        <v>2</v>
      </c>
      <c r="E60" s="201">
        <v>2</v>
      </c>
      <c r="F60" s="235">
        <f>0.46*2</f>
        <v>0.92</v>
      </c>
      <c r="G60" s="61"/>
      <c r="H60" s="81"/>
      <c r="I60" s="103"/>
      <c r="J60" s="103"/>
      <c r="K60" s="103"/>
      <c r="L60" s="217"/>
      <c r="M60" s="103"/>
      <c r="N60" s="66"/>
      <c r="O60" s="24"/>
      <c r="P60" s="25"/>
      <c r="Q60" s="18"/>
      <c r="R60" s="5"/>
    </row>
    <row r="61" spans="1:18" ht="34.5" customHeight="1">
      <c r="A61" s="27"/>
      <c r="B61" s="27"/>
      <c r="C61" s="112" t="s">
        <v>82</v>
      </c>
      <c r="D61" s="118" t="s">
        <v>2</v>
      </c>
      <c r="E61" s="241">
        <v>4</v>
      </c>
      <c r="F61" s="242">
        <f>E61*0.002</f>
        <v>8.0000000000000002E-3</v>
      </c>
      <c r="G61" s="61"/>
      <c r="H61" s="81"/>
      <c r="I61" s="222"/>
      <c r="J61" s="103"/>
      <c r="K61" s="103"/>
      <c r="L61" s="217"/>
      <c r="M61" s="101"/>
      <c r="N61" s="63"/>
      <c r="O61" s="24"/>
      <c r="P61" s="25"/>
      <c r="Q61" s="18"/>
      <c r="R61" s="5"/>
    </row>
    <row r="62" spans="1:18" ht="34.5" customHeight="1">
      <c r="A62" s="27"/>
      <c r="B62" s="61"/>
      <c r="C62" s="113"/>
      <c r="D62" s="118"/>
      <c r="E62" s="233" t="s">
        <v>85</v>
      </c>
      <c r="F62" s="236">
        <f>F56+F57+F58+F59+F60+F61</f>
        <v>5.5950440251572324</v>
      </c>
      <c r="G62" s="61"/>
      <c r="H62" s="203"/>
      <c r="I62" s="221"/>
      <c r="J62" s="56"/>
      <c r="K62" s="56"/>
      <c r="L62" s="218"/>
      <c r="M62" s="219"/>
      <c r="N62" s="63"/>
      <c r="O62" s="24"/>
      <c r="P62" s="25"/>
      <c r="Q62" s="18"/>
      <c r="R62" s="5"/>
    </row>
    <row r="63" spans="1:18" ht="34.5" customHeight="1">
      <c r="A63" s="27"/>
      <c r="B63" s="61"/>
      <c r="C63" s="122"/>
      <c r="D63" s="56"/>
      <c r="E63" s="102"/>
      <c r="F63" s="73"/>
      <c r="G63" s="61"/>
      <c r="H63" s="203"/>
      <c r="I63" s="221"/>
      <c r="J63" s="103"/>
      <c r="K63" s="103"/>
      <c r="L63" s="217"/>
      <c r="M63" s="220"/>
      <c r="O63" s="24"/>
      <c r="P63" s="25"/>
      <c r="Q63" s="18"/>
      <c r="R63" s="5"/>
    </row>
    <row r="64" spans="1:18" ht="34.5" customHeight="1">
      <c r="A64" s="27"/>
      <c r="B64" s="59"/>
      <c r="C64" s="122"/>
      <c r="D64" s="216"/>
      <c r="E64" s="125"/>
      <c r="F64" s="160"/>
      <c r="G64" s="100"/>
      <c r="H64" s="224"/>
      <c r="I64" s="224"/>
      <c r="J64" s="224"/>
      <c r="K64" s="224"/>
      <c r="L64" s="224"/>
      <c r="M64" s="224"/>
      <c r="O64" s="24"/>
      <c r="P64" s="25"/>
      <c r="Q64" s="18"/>
      <c r="R64" s="5"/>
    </row>
    <row r="65" spans="1:18" ht="34.5" customHeight="1">
      <c r="A65" s="27"/>
      <c r="B65" s="59"/>
      <c r="C65" s="122"/>
      <c r="D65" s="216"/>
      <c r="E65" s="124"/>
      <c r="F65" s="223"/>
      <c r="G65" s="100"/>
      <c r="H65" s="224"/>
      <c r="I65" s="224"/>
      <c r="J65" s="224"/>
      <c r="K65" s="224"/>
      <c r="L65" s="224"/>
      <c r="M65" s="224"/>
      <c r="O65" s="24"/>
      <c r="P65" s="25"/>
      <c r="Q65" s="18"/>
      <c r="R65" s="5"/>
    </row>
    <row r="66" spans="1:18" ht="34.5" customHeight="1">
      <c r="A66" s="29"/>
      <c r="B66" s="59"/>
      <c r="C66" s="122"/>
      <c r="D66" s="216"/>
      <c r="E66" s="102"/>
      <c r="F66" s="61"/>
      <c r="G66" s="101"/>
      <c r="H66" s="224"/>
      <c r="I66" s="224"/>
      <c r="J66" s="224"/>
      <c r="K66" s="224"/>
      <c r="L66" s="224"/>
      <c r="M66" s="224"/>
      <c r="O66" s="5"/>
      <c r="P66" s="5"/>
      <c r="Q66" s="5"/>
      <c r="R66" s="5"/>
    </row>
    <row r="67" spans="1:18" ht="34.5" customHeight="1">
      <c r="A67" s="29"/>
      <c r="B67" s="59"/>
      <c r="C67" s="122"/>
      <c r="D67" s="216"/>
      <c r="E67" s="225"/>
      <c r="F67" s="61"/>
      <c r="G67" s="102"/>
      <c r="H67" s="224"/>
      <c r="I67" s="224"/>
      <c r="J67" s="224"/>
      <c r="K67" s="224"/>
      <c r="L67" s="224"/>
      <c r="M67" s="224"/>
      <c r="N67" s="23"/>
      <c r="O67" s="5"/>
      <c r="P67" s="5"/>
      <c r="Q67" s="5"/>
      <c r="R67" s="5"/>
    </row>
    <row r="68" spans="1:18" ht="34.5" customHeight="1">
      <c r="A68" s="28"/>
      <c r="B68" s="59"/>
      <c r="C68" s="122"/>
      <c r="D68" s="216"/>
      <c r="E68" s="101"/>
      <c r="F68" s="160"/>
      <c r="G68" s="61"/>
      <c r="H68" s="61"/>
      <c r="I68" s="61"/>
      <c r="J68" s="61"/>
      <c r="K68" s="61"/>
      <c r="L68" s="61"/>
      <c r="M68" s="61"/>
      <c r="N68" s="23"/>
    </row>
    <row r="69" spans="1:18" ht="34.5" customHeight="1">
      <c r="B69" s="61"/>
      <c r="C69" s="61"/>
      <c r="D69" s="61"/>
      <c r="E69" s="61"/>
      <c r="F69" s="61"/>
      <c r="G69" s="61"/>
      <c r="H69" s="61"/>
      <c r="I69" s="61"/>
      <c r="J69" s="226"/>
      <c r="K69" s="61"/>
      <c r="L69" s="61"/>
      <c r="M69" s="61"/>
    </row>
    <row r="70" spans="1:18" ht="34.5" customHeight="1">
      <c r="B70" s="61"/>
      <c r="C70" s="123"/>
      <c r="D70" s="179"/>
      <c r="E70" s="61"/>
      <c r="F70" s="61"/>
      <c r="G70" s="100"/>
      <c r="H70" s="61"/>
      <c r="I70" s="61"/>
      <c r="J70" s="61"/>
      <c r="K70" s="61"/>
      <c r="L70" s="61"/>
      <c r="M70" s="61"/>
    </row>
    <row r="71" spans="1:18" ht="34.5" customHeight="1">
      <c r="C71" s="122"/>
      <c r="D71" s="116"/>
      <c r="G71" s="100"/>
    </row>
    <row r="72" spans="1:18" ht="34.5" customHeight="1">
      <c r="C72" s="67"/>
    </row>
    <row r="73" spans="1:18" ht="34.5" customHeight="1">
      <c r="A73" s="61"/>
      <c r="C73" s="67"/>
    </row>
    <row r="74" spans="1:18" ht="34.5" customHeight="1">
      <c r="A74" s="61"/>
      <c r="B74" s="61"/>
      <c r="C74" s="67"/>
    </row>
    <row r="75" spans="1:18" ht="34.5" customHeight="1">
      <c r="A75" s="61"/>
      <c r="B75" s="59"/>
      <c r="C75" s="67"/>
    </row>
    <row r="76" spans="1:18" ht="45" customHeight="1">
      <c r="B76" s="62"/>
      <c r="C76" s="67"/>
    </row>
    <row r="77" spans="1:18" ht="45" customHeight="1">
      <c r="B77" s="62"/>
      <c r="C77" s="67"/>
      <c r="D77" s="103"/>
      <c r="E77" s="101"/>
      <c r="F77" s="150"/>
      <c r="G77" s="144"/>
    </row>
    <row r="78" spans="1:18" ht="45" customHeight="1">
      <c r="B78" s="62"/>
      <c r="C78" s="67"/>
      <c r="F78" s="101"/>
    </row>
    <row r="79" spans="1:18" ht="45" customHeight="1">
      <c r="B79" s="62"/>
      <c r="F79" s="100"/>
      <c r="G79" s="100"/>
    </row>
    <row r="81" spans="2:9" ht="45" customHeight="1">
      <c r="B81" s="5"/>
      <c r="C81" s="5"/>
      <c r="D81" s="60"/>
      <c r="E81" s="60"/>
      <c r="F81" s="60"/>
      <c r="G81" s="5"/>
      <c r="H81" s="5"/>
      <c r="I81" s="5"/>
    </row>
    <row r="82" spans="2:9" ht="45" customHeight="1">
      <c r="B82" s="59"/>
      <c r="C82" s="51"/>
      <c r="D82" s="54"/>
      <c r="E82" s="53"/>
      <c r="F82" s="53"/>
      <c r="G82" s="53"/>
      <c r="H82" s="53"/>
      <c r="I82" s="52"/>
    </row>
    <row r="83" spans="2:9" ht="45" customHeight="1">
      <c r="B83" s="59"/>
      <c r="C83" s="51"/>
      <c r="D83" s="54"/>
      <c r="E83" s="53"/>
      <c r="F83" s="5"/>
      <c r="G83" s="5"/>
      <c r="H83" s="32"/>
      <c r="I83" s="23"/>
    </row>
    <row r="84" spans="2:9" ht="45" customHeight="1">
      <c r="B84" s="59"/>
      <c r="C84" s="51"/>
      <c r="D84" s="54"/>
      <c r="E84" s="53"/>
      <c r="F84" s="5"/>
      <c r="G84" s="5"/>
      <c r="H84" s="31"/>
      <c r="I84" s="49"/>
    </row>
    <row r="85" spans="2:9" ht="45" customHeight="1">
      <c r="B85" s="59"/>
      <c r="C85" s="51"/>
      <c r="D85" s="56"/>
      <c r="E85" s="53"/>
      <c r="F85" s="5"/>
      <c r="G85" s="5"/>
      <c r="H85" s="5"/>
      <c r="I85" s="5"/>
    </row>
    <row r="86" spans="2:9" ht="45" customHeight="1">
      <c r="B86" s="5"/>
      <c r="C86" s="51"/>
      <c r="D86" s="55"/>
      <c r="E86" s="53"/>
      <c r="F86" s="5"/>
      <c r="G86" s="5"/>
      <c r="H86" s="5"/>
      <c r="I86" s="5"/>
    </row>
    <row r="87" spans="2:9" ht="45" customHeight="1">
      <c r="B87" s="5"/>
      <c r="C87" s="51"/>
      <c r="D87" s="57"/>
      <c r="E87" s="53"/>
      <c r="F87" s="5"/>
      <c r="G87" s="5"/>
      <c r="H87" s="5"/>
      <c r="I87" s="5"/>
    </row>
    <row r="88" spans="2:9" ht="45" customHeight="1">
      <c r="B88" s="5"/>
      <c r="C88" s="51"/>
      <c r="D88" s="58"/>
      <c r="E88" s="53"/>
      <c r="F88" s="5"/>
      <c r="G88" s="5"/>
      <c r="H88" s="5"/>
      <c r="I88" s="5"/>
    </row>
    <row r="89" spans="2:9" ht="45" customHeight="1">
      <c r="B89" s="5"/>
      <c r="C89" s="5"/>
      <c r="D89" s="58"/>
      <c r="E89" s="53"/>
      <c r="F89" s="5"/>
      <c r="G89" s="5"/>
      <c r="H89" s="5"/>
      <c r="I89" s="5"/>
    </row>
    <row r="90" spans="2:9" ht="45" customHeight="1">
      <c r="B90" s="5"/>
      <c r="C90" s="5"/>
      <c r="D90" s="5"/>
      <c r="E90" s="5"/>
      <c r="F90" s="5"/>
      <c r="G90" s="5"/>
      <c r="H90" s="5"/>
      <c r="I90" s="5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11">
    <mergeCell ref="H58:M58"/>
    <mergeCell ref="G5:K5"/>
    <mergeCell ref="H10:I10"/>
    <mergeCell ref="H42:I42"/>
    <mergeCell ref="C39:F39"/>
    <mergeCell ref="B19:B23"/>
    <mergeCell ref="B24:B28"/>
    <mergeCell ref="B29:B33"/>
    <mergeCell ref="E2:M2"/>
    <mergeCell ref="E3:M3"/>
    <mergeCell ref="E4:M4"/>
  </mergeCells>
  <pageMargins left="0.7" right="0.7" top="0.75" bottom="0.75" header="0.3" footer="0.3"/>
  <pageSetup paperSize="9" scale="28" orientation="portrait" r:id="rId2"/>
  <rowBreaks count="1" manualBreakCount="1">
    <brk id="82" max="25" man="1"/>
  </rowBreaks>
  <colBreaks count="1" manualBreakCount="1">
    <brk id="14" max="128" man="1"/>
  </colBreaks>
  <drawing r:id="rId3"/>
  <legacyDrawing r:id="rId4"/>
  <picture r:id="rId5"/>
  <oleObjects>
    <oleObject progId="AutoCAD.Drawing.18" shapeId="1029" r:id="rId6"/>
    <oleObject progId="AutoCAD.Drawing.18" shapeId="1030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2023-02-17T05:00:50Z</dcterms:modified>
</cp:coreProperties>
</file>