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00" yWindow="-330" windowWidth="20280" windowHeight="9945"/>
  </bookViews>
  <sheets>
    <sheet name="Foglio1" sheetId="1" r:id="rId1"/>
  </sheets>
  <definedNames>
    <definedName name="_xlnm.Print_Area" localSheetId="0">Foglio1!$A$1:$Z$129</definedName>
    <definedName name="Z_4BED42D2_EED8_4216_8E0B_F832B8F9A49A_.wvu.PrintArea" localSheetId="0" hidden="1">Foglio1!$A$1:$Z$129</definedName>
  </definedNames>
  <calcPr calcId="125725"/>
  <customWorkbookViews>
    <customWorkbookView name="riglello laterale" guid="{4BED42D2-EED8-4216-8E0B-F832B8F9A49A}" xWindow="-122" yWindow="10" windowWidth="1283" windowHeight="632" activeSheetId="1"/>
  </customWorkbookViews>
</workbook>
</file>

<file path=xl/calcChain.xml><?xml version="1.0" encoding="utf-8"?>
<calcChain xmlns="http://schemas.openxmlformats.org/spreadsheetml/2006/main">
  <c r="E38" i="1"/>
  <c r="E37"/>
  <c r="E36"/>
  <c r="E35"/>
  <c r="E23"/>
  <c r="E33"/>
  <c r="E28"/>
  <c r="E34"/>
  <c r="E32"/>
  <c r="E19"/>
  <c r="E22"/>
  <c r="E27"/>
  <c r="E31"/>
  <c r="E26"/>
  <c r="E29"/>
  <c r="E24"/>
  <c r="E25" s="1"/>
  <c r="E30"/>
  <c r="E67"/>
  <c r="E60"/>
  <c r="E53"/>
  <c r="E45" l="1"/>
  <c r="E46" s="1"/>
  <c r="E48" s="1"/>
  <c r="E52" s="1"/>
  <c r="L63"/>
  <c r="L48"/>
  <c r="L47"/>
  <c r="L46"/>
  <c r="E64" l="1"/>
  <c r="E65"/>
  <c r="E68" l="1"/>
  <c r="E11" l="1"/>
  <c r="E13" s="1"/>
  <c r="E14" l="1"/>
  <c r="F14"/>
  <c r="E16" l="1"/>
  <c r="F16"/>
  <c r="E20"/>
  <c r="E21" s="1"/>
</calcChain>
</file>

<file path=xl/sharedStrings.xml><?xml version="1.0" encoding="utf-8"?>
<sst xmlns="http://schemas.openxmlformats.org/spreadsheetml/2006/main" count="188" uniqueCount="137">
  <si>
    <t>m2</t>
  </si>
  <si>
    <t>m3</t>
  </si>
  <si>
    <t>N°</t>
  </si>
  <si>
    <t xml:space="preserve">Edificio progett. </t>
  </si>
  <si>
    <t xml:space="preserve">Classe </t>
  </si>
  <si>
    <t>SCHEDA DI CALCOLO PREVENTIVAZIONE</t>
  </si>
  <si>
    <t>m</t>
  </si>
  <si>
    <t>Wh/m3</t>
  </si>
  <si>
    <t>L/h</t>
  </si>
  <si>
    <t xml:space="preserve">IMPIANTI DI RISCALDAMENTO / RAFFRESCAMENTO </t>
  </si>
  <si>
    <t>n°</t>
  </si>
  <si>
    <t>kW</t>
  </si>
  <si>
    <t>A</t>
  </si>
  <si>
    <t>piani edificio</t>
  </si>
  <si>
    <t>superficie  piano terra</t>
  </si>
  <si>
    <t>superficie  piano seminterrato</t>
  </si>
  <si>
    <t>superficie  piano primo</t>
  </si>
  <si>
    <t>superficie complessiva</t>
  </si>
  <si>
    <t>altezza al piano</t>
  </si>
  <si>
    <t>dispersione termica</t>
  </si>
  <si>
    <t>Wh</t>
  </si>
  <si>
    <t>IL RADIANTE AI PIANI</t>
  </si>
  <si>
    <t>Sviluppo tubazione (16x2)</t>
  </si>
  <si>
    <t>Contenuto acqua nella distrb,</t>
  </si>
  <si>
    <t>L</t>
  </si>
  <si>
    <t>Diametro collettore</t>
  </si>
  <si>
    <t>1"</t>
  </si>
  <si>
    <t>cubatura complessiva</t>
  </si>
  <si>
    <t>Produzione acqua calda sanitaria</t>
  </si>
  <si>
    <t>Utenze per appartamento valore med</t>
  </si>
  <si>
    <t>Pannelli solari termici</t>
  </si>
  <si>
    <t>L/g</t>
  </si>
  <si>
    <t>W/g</t>
  </si>
  <si>
    <t>W/g m2</t>
  </si>
  <si>
    <t>Insolazione   stima giornaliera</t>
  </si>
  <si>
    <t>Fotovoltaico</t>
  </si>
  <si>
    <t>Produttore</t>
  </si>
  <si>
    <t>marca</t>
  </si>
  <si>
    <t>Sunerg lt</t>
  </si>
  <si>
    <t xml:space="preserve">Dimensione    </t>
  </si>
  <si>
    <t>Pannelli</t>
  </si>
  <si>
    <t>Supericie coperta</t>
  </si>
  <si>
    <t>Pannelli fotovoltaici moduli in silicio  monocristallino</t>
  </si>
  <si>
    <t>località</t>
  </si>
  <si>
    <t>modulo</t>
  </si>
  <si>
    <t>dimens  m</t>
  </si>
  <si>
    <t>W tot.</t>
  </si>
  <si>
    <t>Sunerg It</t>
  </si>
  <si>
    <t>Perugia</t>
  </si>
  <si>
    <t>Solsonica</t>
  </si>
  <si>
    <t>Roma</t>
  </si>
  <si>
    <t>0,996 x 1,66</t>
  </si>
  <si>
    <t>SPS lstem</t>
  </si>
  <si>
    <t>Verona</t>
  </si>
  <si>
    <t>Perc</t>
  </si>
  <si>
    <t>Viessmann</t>
  </si>
  <si>
    <t>1,14 x1,72</t>
  </si>
  <si>
    <t>Unità edificabili</t>
  </si>
  <si>
    <t xml:space="preserve">Bagni </t>
  </si>
  <si>
    <t>Servizi  con cucina</t>
  </si>
  <si>
    <t>Assorbitore m2</t>
  </si>
  <si>
    <t>ARCA</t>
  </si>
  <si>
    <t>2,018 x 1,037</t>
  </si>
  <si>
    <t>Koblen</t>
  </si>
  <si>
    <t>1,990 x 1,092</t>
  </si>
  <si>
    <t>Cordivari</t>
  </si>
  <si>
    <t>2,100 x 1,200</t>
  </si>
  <si>
    <t>Quantità di acqua richiesta giornaliera</t>
  </si>
  <si>
    <t>Potenzialità termica giornaliera</t>
  </si>
  <si>
    <t>Wh/g</t>
  </si>
  <si>
    <t>N° pannelli richiesti</t>
  </si>
  <si>
    <t>Boiler</t>
  </si>
  <si>
    <t>Accumulatori al litio</t>
  </si>
  <si>
    <t>nel residenziale con fotovoltaico</t>
  </si>
  <si>
    <t>radiante ai piani e solare termico</t>
  </si>
  <si>
    <t>.-Piano di cottura a induzione</t>
  </si>
  <si>
    <t>.-Pompa di calore</t>
  </si>
  <si>
    <t>.- Ausiliari elettrici P.S.</t>
  </si>
  <si>
    <t>.-Ausiliari elettrici P.R</t>
  </si>
  <si>
    <t>.-Ausiliari elettrici VMC</t>
  </si>
  <si>
    <t>5 kW</t>
  </si>
  <si>
    <t xml:space="preserve">       P.C. AERMEC</t>
  </si>
  <si>
    <t>MONO PLUS</t>
  </si>
  <si>
    <t>Vitoolt 300 MVE</t>
  </si>
  <si>
    <t>1,13 x1,72</t>
  </si>
  <si>
    <t>Prop(*).</t>
  </si>
  <si>
    <t>(*) potenzialità termica</t>
  </si>
  <si>
    <t>(*) Potenzialità  elettrica complessiva comprendente:</t>
  </si>
  <si>
    <r>
      <t xml:space="preserve">Dispersione termica  </t>
    </r>
    <r>
      <rPr>
        <b/>
        <sz val="20"/>
        <color rgb="FFFF0000"/>
        <rFont val="Arial Narrow"/>
        <family val="2"/>
      </rPr>
      <t xml:space="preserve">Riscal </t>
    </r>
    <r>
      <rPr>
        <sz val="20"/>
        <color theme="1"/>
        <rFont val="Arial Narrow"/>
        <family val="2"/>
      </rPr>
      <t xml:space="preserve">/ </t>
    </r>
    <r>
      <rPr>
        <b/>
        <sz val="20"/>
        <color rgb="FF0070C0"/>
        <rFont val="Arial Narrow"/>
        <family val="2"/>
      </rPr>
      <t>Raff.</t>
    </r>
  </si>
  <si>
    <t>Germania</t>
  </si>
  <si>
    <t>Contenuto acqua impianto</t>
  </si>
  <si>
    <t>(*) se l'integrazione di dimostra negativa inserire comunque un minimo di serbatoio inerziale</t>
  </si>
  <si>
    <t>Superfficie assorbitore pannelli</t>
  </si>
  <si>
    <t>Pannello tipo</t>
  </si>
  <si>
    <t>CORDIVARI</t>
  </si>
  <si>
    <t>Piano</t>
  </si>
  <si>
    <t>Pannello superficie  lorda</t>
  </si>
  <si>
    <t>Potenzialità pannello dichiarata</t>
  </si>
  <si>
    <t>X- HALF CUT HJT</t>
  </si>
  <si>
    <t>1,038 x 1,75</t>
  </si>
  <si>
    <t>Fotooltaico</t>
  </si>
  <si>
    <t>COLLETTORI IDEALCLIMA P.R.</t>
  </si>
  <si>
    <t>superficie assorbitore</t>
  </si>
  <si>
    <t>DIMENSIONI</t>
  </si>
  <si>
    <t>superficie m2</t>
  </si>
  <si>
    <r>
      <t xml:space="preserve">         </t>
    </r>
    <r>
      <rPr>
        <b/>
        <sz val="20"/>
        <rFont val="Arial Narrow"/>
        <family val="2"/>
      </rPr>
      <t xml:space="preserve"> CORDIVARI</t>
    </r>
  </si>
  <si>
    <t>Bollitore con P.C. integrata</t>
  </si>
  <si>
    <t>Aermec</t>
  </si>
  <si>
    <t xml:space="preserve">Capacità </t>
  </si>
  <si>
    <t>Boiler con pompa di calore intergata</t>
  </si>
  <si>
    <t>.-Servizi luce e apparec. domestiche</t>
  </si>
  <si>
    <t>Marca</t>
  </si>
  <si>
    <t>capacità</t>
  </si>
  <si>
    <t>P.C. kW</t>
  </si>
  <si>
    <t>resist elet.</t>
  </si>
  <si>
    <t>Rossato</t>
  </si>
  <si>
    <t>.-Boiler con P.C. interata</t>
  </si>
  <si>
    <t>Lunghezza pannello</t>
  </si>
  <si>
    <t>Lunghezza complessia pannelli</t>
  </si>
  <si>
    <t>Potenza termica richiesta complessiva</t>
  </si>
  <si>
    <t>Potenzialità elettrica*</t>
  </si>
  <si>
    <t>.-Forno elettrico</t>
  </si>
  <si>
    <t>P.-1</t>
  </si>
  <si>
    <t>P.T.</t>
  </si>
  <si>
    <t>Collettore vie di distribuzione</t>
  </si>
  <si>
    <t>P.1°</t>
  </si>
  <si>
    <t>Portata collettore</t>
  </si>
  <si>
    <t>Portata coplesiva</t>
  </si>
  <si>
    <t>Di mm</t>
  </si>
  <si>
    <t xml:space="preserve">Diametro collettore di centarle </t>
  </si>
  <si>
    <t>1"1/4</t>
  </si>
  <si>
    <t>P.C. richiesta contenuto acqua imp.</t>
  </si>
  <si>
    <t>Litri</t>
  </si>
  <si>
    <t>Littri</t>
  </si>
  <si>
    <t xml:space="preserve">Integrazione serbatoio inerziale  </t>
  </si>
  <si>
    <t xml:space="preserve">  Litri</t>
  </si>
  <si>
    <t>Potenzza elettrica  P.C.+Rest. Elet..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</si>
</sst>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50"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24"/>
      <color theme="1"/>
      <name val="Franklin Gothic Demi"/>
      <family val="2"/>
    </font>
    <font>
      <sz val="20"/>
      <color theme="1"/>
      <name val="Franklin Gothic Demi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20"/>
      <color theme="1"/>
      <name val="Arial Narrow"/>
      <family val="2"/>
    </font>
    <font>
      <b/>
      <sz val="20"/>
      <color theme="1"/>
      <name val="Arial Narrow"/>
      <family val="2"/>
    </font>
    <font>
      <b/>
      <sz val="20"/>
      <color theme="1"/>
      <name val="Arial"/>
      <family val="2"/>
    </font>
    <font>
      <sz val="20"/>
      <name val="Arial Narrow"/>
      <family val="2"/>
    </font>
    <font>
      <b/>
      <sz val="20"/>
      <name val="Arial Narrow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indexed="12"/>
      <name val="Arial Narrow"/>
      <family val="2"/>
    </font>
    <font>
      <sz val="16"/>
      <color theme="1"/>
      <name val="Calibri"/>
      <family val="2"/>
      <scheme val="minor"/>
    </font>
    <font>
      <b/>
      <sz val="20"/>
      <color rgb="FFC00000"/>
      <name val="Arial"/>
      <family val="2"/>
    </font>
    <font>
      <b/>
      <sz val="16"/>
      <color theme="1"/>
      <name val="Arial Narrow"/>
      <family val="2"/>
    </font>
    <font>
      <sz val="16"/>
      <color theme="1"/>
      <name val="Arial Narrow"/>
      <family val="2"/>
    </font>
    <font>
      <b/>
      <sz val="22"/>
      <color rgb="FF0070C0"/>
      <name val="Arial Black"/>
      <family val="2"/>
    </font>
    <font>
      <sz val="22"/>
      <color rgb="FF0070C0"/>
      <name val="Arial Black"/>
      <family val="2"/>
    </font>
    <font>
      <sz val="24"/>
      <color theme="1"/>
      <name val="Arial Narrow"/>
      <family val="2"/>
    </font>
    <font>
      <sz val="20"/>
      <color rgb="FFFF0000"/>
      <name val="Calibri"/>
      <family val="2"/>
      <scheme val="minor"/>
    </font>
    <font>
      <sz val="20"/>
      <color rgb="FFFF0000"/>
      <name val="Arial Narrow"/>
      <family val="2"/>
    </font>
    <font>
      <b/>
      <sz val="26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24"/>
      <color theme="1"/>
      <name val="Arial"/>
      <family val="2"/>
    </font>
    <font>
      <b/>
      <sz val="22"/>
      <color rgb="FFFF0000"/>
      <name val="Arial Black"/>
      <family val="2"/>
    </font>
    <font>
      <sz val="22"/>
      <color rgb="FFFF0000"/>
      <name val="Arial Black"/>
      <family val="2"/>
    </font>
    <font>
      <i/>
      <sz val="20"/>
      <color theme="1"/>
      <name val="Arial Narrow"/>
      <family val="2"/>
    </font>
    <font>
      <u/>
      <sz val="20"/>
      <color theme="10"/>
      <name val="Arial Narrow"/>
      <family val="2"/>
    </font>
    <font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u/>
      <sz val="20"/>
      <color theme="10"/>
      <name val="Arial Narrow"/>
      <family val="2"/>
    </font>
    <font>
      <b/>
      <sz val="20"/>
      <color rgb="FFFF0000"/>
      <name val="Arial Narrow"/>
      <family val="2"/>
    </font>
    <font>
      <b/>
      <sz val="20"/>
      <color rgb="FF0070C0"/>
      <name val="Arial Narrow"/>
      <family val="2"/>
    </font>
    <font>
      <sz val="11"/>
      <color rgb="FF0070C0"/>
      <name val="Calibri"/>
      <family val="2"/>
      <scheme val="minor"/>
    </font>
    <font>
      <b/>
      <i/>
      <sz val="22"/>
      <name val="Arial"/>
      <family val="2"/>
    </font>
    <font>
      <i/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22"/>
      <color theme="1"/>
      <name val="Arial Narrow"/>
      <family val="2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8"/>
      <color theme="1"/>
      <name val="Arial Narrow"/>
      <family val="2"/>
    </font>
    <font>
      <sz val="18"/>
      <color theme="1"/>
      <name val="Arial Narrow"/>
      <family val="2"/>
    </font>
    <font>
      <sz val="18"/>
      <color theme="1"/>
      <name val="Arial"/>
      <family val="2"/>
    </font>
    <font>
      <sz val="18"/>
      <name val="Arial"/>
      <family val="2"/>
    </font>
    <font>
      <b/>
      <sz val="18"/>
      <color indexed="12"/>
      <name val="Arial Narrow"/>
      <family val="2"/>
    </font>
    <font>
      <b/>
      <sz val="14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265">
    <xf numFmtId="0" fontId="0" fillId="0" borderId="0" xfId="0"/>
    <xf numFmtId="49" fontId="0" fillId="0" borderId="0" xfId="0" applyNumberFormat="1" applyFill="1" applyBorder="1" applyAlignment="1" applyProtection="1"/>
    <xf numFmtId="0" fontId="0" fillId="0" borderId="0" xfId="0" applyProtection="1"/>
    <xf numFmtId="0" fontId="1" fillId="0" borderId="0" xfId="0" applyFont="1" applyProtection="1"/>
    <xf numFmtId="0" fontId="1" fillId="0" borderId="0" xfId="0" applyFont="1" applyBorder="1" applyProtection="1"/>
    <xf numFmtId="0" fontId="0" fillId="0" borderId="0" xfId="0" applyBorder="1" applyProtection="1"/>
    <xf numFmtId="0" fontId="1" fillId="0" borderId="0" xfId="0" applyFont="1" applyBorder="1" applyAlignment="1" applyProtection="1">
      <alignment horizontal="center"/>
    </xf>
    <xf numFmtId="0" fontId="8" fillId="0" borderId="0" xfId="0" applyFont="1" applyBorder="1" applyProtection="1"/>
    <xf numFmtId="0" fontId="7" fillId="0" borderId="0" xfId="0" applyFont="1" applyBorder="1" applyProtection="1"/>
    <xf numFmtId="0" fontId="6" fillId="0" borderId="0" xfId="0" applyFont="1" applyBorder="1" applyProtection="1"/>
    <xf numFmtId="0" fontId="9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4" fillId="0" borderId="0" xfId="0" applyFont="1" applyBorder="1" applyProtection="1"/>
    <xf numFmtId="0" fontId="5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0" fillId="0" borderId="0" xfId="0" applyBorder="1"/>
    <xf numFmtId="0" fontId="14" fillId="0" borderId="0" xfId="0" applyFont="1" applyFill="1" applyBorder="1" applyAlignment="1">
      <alignment horizontal="center"/>
    </xf>
    <xf numFmtId="0" fontId="12" fillId="0" borderId="0" xfId="0" applyFont="1" applyProtection="1"/>
    <xf numFmtId="0" fontId="12" fillId="0" borderId="0" xfId="0" applyFont="1" applyBorder="1" applyProtection="1"/>
    <xf numFmtId="0" fontId="0" fillId="0" borderId="0" xfId="0" applyFill="1" applyBorder="1"/>
    <xf numFmtId="0" fontId="7" fillId="0" borderId="0" xfId="0" applyFont="1" applyFill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16" fillId="0" borderId="0" xfId="0" applyFont="1" applyBorder="1"/>
    <xf numFmtId="0" fontId="12" fillId="0" borderId="0" xfId="0" applyFont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 applyProtection="1">
      <alignment horizontal="left" vertical="center"/>
      <protection locked="0"/>
    </xf>
    <xf numFmtId="2" fontId="12" fillId="0" borderId="0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  <protection hidden="1"/>
    </xf>
    <xf numFmtId="1" fontId="13" fillId="0" borderId="0" xfId="0" applyNumberFormat="1" applyFont="1" applyFill="1" applyBorder="1" applyAlignment="1" applyProtection="1">
      <alignment horizontal="left" vertical="center"/>
      <protection hidden="1"/>
    </xf>
    <xf numFmtId="164" fontId="12" fillId="0" borderId="0" xfId="0" applyNumberFormat="1" applyFont="1" applyFill="1" applyBorder="1" applyAlignment="1" applyProtection="1">
      <alignment horizontal="left" vertical="center"/>
      <protection hidden="1"/>
    </xf>
    <xf numFmtId="0" fontId="12" fillId="0" borderId="1" xfId="0" applyFont="1" applyFill="1" applyBorder="1" applyAlignment="1">
      <alignment horizontal="left" vertical="center"/>
    </xf>
    <xf numFmtId="2" fontId="9" fillId="0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164" fontId="23" fillId="0" borderId="0" xfId="0" applyNumberFormat="1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/>
      <protection locked="0"/>
    </xf>
    <xf numFmtId="164" fontId="1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>
      <alignment vertical="center"/>
    </xf>
    <xf numFmtId="0" fontId="0" fillId="0" borderId="0" xfId="0" applyBorder="1" applyProtection="1">
      <protection locked="0" hidden="1"/>
    </xf>
    <xf numFmtId="0" fontId="0" fillId="0" borderId="0" xfId="0" applyFill="1" applyBorder="1" applyProtection="1"/>
    <xf numFmtId="0" fontId="9" fillId="0" borderId="0" xfId="0" applyFont="1" applyFill="1" applyBorder="1" applyAlignment="1">
      <alignment vertical="center" wrapText="1"/>
    </xf>
    <xf numFmtId="0" fontId="7" fillId="0" borderId="0" xfId="0" applyFont="1" applyProtection="1"/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/>
      <protection locked="0" hidden="1"/>
    </xf>
    <xf numFmtId="0" fontId="10" fillId="0" borderId="0" xfId="0" applyFont="1" applyFill="1" applyBorder="1" applyAlignment="1" applyProtection="1">
      <alignment horizontal="center"/>
      <protection hidden="1"/>
    </xf>
    <xf numFmtId="164" fontId="10" fillId="0" borderId="0" xfId="0" applyNumberFormat="1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Alignment="1">
      <alignment horizontal="center"/>
    </xf>
    <xf numFmtId="0" fontId="12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 applyProtection="1">
      <alignment horizontal="center"/>
      <protection locked="0"/>
    </xf>
    <xf numFmtId="0" fontId="18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alignment horizontal="center"/>
      <protection locked="0" hidden="1"/>
    </xf>
    <xf numFmtId="0" fontId="7" fillId="0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alignment vertical="center"/>
    </xf>
    <xf numFmtId="0" fontId="7" fillId="2" borderId="2" xfId="0" applyFont="1" applyFill="1" applyBorder="1" applyAlignment="1" applyProtection="1">
      <alignment horizontal="center" vertical="center"/>
      <protection locked="0" hidden="1"/>
    </xf>
    <xf numFmtId="1" fontId="7" fillId="3" borderId="2" xfId="0" applyNumberFormat="1" applyFont="1" applyFill="1" applyBorder="1" applyAlignment="1" applyProtection="1">
      <alignment horizontal="center" vertical="center"/>
      <protection hidden="1"/>
    </xf>
    <xf numFmtId="0" fontId="7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>
      <alignment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left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>
      <alignment vertical="center"/>
    </xf>
    <xf numFmtId="0" fontId="13" fillId="0" borderId="0" xfId="0" applyFont="1" applyFill="1" applyBorder="1" applyAlignment="1" applyProtection="1"/>
    <xf numFmtId="164" fontId="7" fillId="3" borderId="2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Fill="1" applyBorder="1" applyAlignment="1" applyProtection="1">
      <alignment horizontal="center" vertical="center"/>
      <protection locked="0" hidden="1"/>
    </xf>
    <xf numFmtId="1" fontId="7" fillId="0" borderId="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2" fontId="7" fillId="0" borderId="0" xfId="0" applyNumberFormat="1" applyFont="1" applyFill="1" applyBorder="1" applyAlignment="1">
      <alignment horizontal="center" vertical="center"/>
    </xf>
    <xf numFmtId="164" fontId="31" fillId="0" borderId="0" xfId="1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>
      <alignment horizontal="center" vertical="center"/>
    </xf>
    <xf numFmtId="0" fontId="34" fillId="0" borderId="0" xfId="1" applyFont="1" applyFill="1" applyBorder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164" fontId="7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0" fontId="9" fillId="0" borderId="0" xfId="0" applyFont="1" applyFill="1" applyBorder="1" applyProtection="1"/>
    <xf numFmtId="0" fontId="7" fillId="0" borderId="1" xfId="0" applyFont="1" applyFill="1" applyBorder="1" applyAlignment="1" applyProtection="1">
      <alignment vertical="center"/>
    </xf>
    <xf numFmtId="0" fontId="7" fillId="0" borderId="1" xfId="0" applyFont="1" applyBorder="1" applyAlignment="1" applyProtection="1">
      <alignment vertical="center"/>
    </xf>
    <xf numFmtId="0" fontId="7" fillId="0" borderId="0" xfId="0" applyFont="1"/>
    <xf numFmtId="0" fontId="7" fillId="0" borderId="2" xfId="0" applyFont="1" applyFill="1" applyBorder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4" fontId="7" fillId="2" borderId="2" xfId="0" applyNumberFormat="1" applyFont="1" applyFill="1" applyBorder="1" applyAlignment="1" applyProtection="1">
      <alignment horizontal="center" vertical="center"/>
      <protection locked="0" hidden="1"/>
    </xf>
    <xf numFmtId="0" fontId="7" fillId="0" borderId="2" xfId="0" applyFont="1" applyBorder="1" applyAlignment="1" applyProtection="1"/>
    <xf numFmtId="0" fontId="1" fillId="0" borderId="0" xfId="0" applyFont="1"/>
    <xf numFmtId="164" fontId="8" fillId="3" borderId="2" xfId="0" applyNumberFormat="1" applyFont="1" applyFill="1" applyBorder="1" applyAlignment="1" applyProtection="1">
      <alignment horizontal="center" vertical="center"/>
      <protection hidden="1"/>
    </xf>
    <xf numFmtId="0" fontId="7" fillId="0" borderId="5" xfId="0" applyFont="1" applyFill="1" applyBorder="1" applyAlignment="1" applyProtection="1"/>
    <xf numFmtId="0" fontId="7" fillId="0" borderId="5" xfId="0" applyFont="1" applyFill="1" applyBorder="1" applyAlignment="1" applyProtection="1">
      <alignment vertical="center"/>
    </xf>
    <xf numFmtId="0" fontId="7" fillId="0" borderId="5" xfId="0" applyFont="1" applyBorder="1" applyAlignment="1" applyProtection="1">
      <alignment horizontal="center"/>
    </xf>
    <xf numFmtId="0" fontId="37" fillId="0" borderId="0" xfId="0" applyFont="1" applyProtection="1"/>
    <xf numFmtId="0" fontId="7" fillId="0" borderId="1" xfId="0" applyFont="1" applyBorder="1" applyAlignment="1" applyProtection="1">
      <alignment horizontal="center" vertical="center"/>
    </xf>
    <xf numFmtId="0" fontId="8" fillId="6" borderId="4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Protection="1"/>
    <xf numFmtId="0" fontId="7" fillId="0" borderId="5" xfId="0" applyFont="1" applyFill="1" applyBorder="1" applyProtection="1"/>
    <xf numFmtId="0" fontId="7" fillId="0" borderId="5" xfId="0" applyFont="1" applyBorder="1" applyAlignment="1" applyProtection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2" xfId="0" applyFont="1" applyBorder="1" applyProtection="1"/>
    <xf numFmtId="0" fontId="7" fillId="0" borderId="2" xfId="0" applyFont="1" applyBorder="1" applyAlignment="1" applyProtection="1">
      <alignment horizontal="center"/>
    </xf>
    <xf numFmtId="0" fontId="7" fillId="0" borderId="5" xfId="0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left" vertical="center"/>
    </xf>
    <xf numFmtId="0" fontId="7" fillId="0" borderId="5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/>
    <xf numFmtId="0" fontId="8" fillId="0" borderId="0" xfId="0" applyFont="1" applyFill="1" applyBorder="1" applyAlignment="1" applyProtection="1"/>
    <xf numFmtId="164" fontId="8" fillId="0" borderId="0" xfId="0" applyNumberFormat="1" applyFont="1" applyFill="1" applyBorder="1" applyAlignment="1" applyProtection="1">
      <alignment horizontal="center" vertical="center"/>
      <protection hidden="1"/>
    </xf>
    <xf numFmtId="164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0" borderId="2" xfId="0" applyFont="1" applyFill="1" applyBorder="1" applyAlignment="1" applyProtection="1">
      <alignment horizontal="center" vertical="center"/>
      <protection hidden="1"/>
    </xf>
    <xf numFmtId="1" fontId="10" fillId="0" borderId="2" xfId="0" applyNumberFormat="1" applyFont="1" applyFill="1" applyBorder="1" applyAlignment="1" applyProtection="1">
      <alignment horizontal="center" vertical="center"/>
      <protection locked="0" hidden="1"/>
    </xf>
    <xf numFmtId="2" fontId="7" fillId="0" borderId="2" xfId="0" applyNumberFormat="1" applyFont="1" applyFill="1" applyBorder="1" applyAlignment="1" applyProtection="1">
      <alignment horizontal="center" vertical="center"/>
      <protection hidden="1"/>
    </xf>
    <xf numFmtId="49" fontId="30" fillId="0" borderId="0" xfId="0" applyNumberFormat="1" applyFont="1" applyFill="1" applyBorder="1" applyAlignment="1" applyProtection="1">
      <alignment horizontal="center" vertical="center"/>
    </xf>
    <xf numFmtId="1" fontId="7" fillId="3" borderId="4" xfId="0" applyNumberFormat="1" applyFont="1" applyFill="1" applyBorder="1" applyAlignment="1" applyProtection="1">
      <alignment horizontal="center" vertical="center"/>
      <protection locked="0" hidden="1"/>
    </xf>
    <xf numFmtId="1" fontId="33" fillId="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2" xfId="0" applyNumberFormat="1" applyFont="1" applyFill="1" applyBorder="1" applyAlignment="1" applyProtection="1">
      <alignment horizontal="center" vertical="center"/>
      <protection locked="0" hidden="1"/>
    </xf>
    <xf numFmtId="0" fontId="7" fillId="2" borderId="1" xfId="0" applyFont="1" applyFill="1" applyBorder="1" applyAlignment="1" applyProtection="1">
      <alignment horizontal="center" vertical="center"/>
      <protection locked="0" hidden="1"/>
    </xf>
    <xf numFmtId="0" fontId="32" fillId="5" borderId="0" xfId="0" applyFont="1" applyFill="1" applyAlignment="1" applyProtection="1">
      <alignment horizontal="center" vertical="center"/>
      <protection locked="0" hidden="1"/>
    </xf>
    <xf numFmtId="2" fontId="33" fillId="5" borderId="0" xfId="0" applyNumberFormat="1" applyFont="1" applyFill="1" applyAlignment="1" applyProtection="1">
      <alignment horizontal="center" vertical="center"/>
      <protection hidden="1"/>
    </xf>
    <xf numFmtId="2" fontId="33" fillId="4" borderId="5" xfId="0" applyNumberFormat="1" applyFont="1" applyFill="1" applyBorder="1" applyAlignment="1" applyProtection="1">
      <alignment horizontal="center" vertical="center"/>
      <protection hidden="1"/>
    </xf>
    <xf numFmtId="164" fontId="7" fillId="2" borderId="3" xfId="0" applyNumberFormat="1" applyFont="1" applyFill="1" applyBorder="1" applyAlignment="1" applyProtection="1">
      <alignment horizontal="center" vertical="center"/>
      <protection locked="0" hidden="1"/>
    </xf>
    <xf numFmtId="1" fontId="7" fillId="2" borderId="1" xfId="0" applyNumberFormat="1" applyFont="1" applyFill="1" applyBorder="1" applyAlignment="1" applyProtection="1">
      <alignment horizontal="center" vertical="center"/>
      <protection locked="0"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locked="0" hidden="1"/>
    </xf>
    <xf numFmtId="2" fontId="12" fillId="3" borderId="2" xfId="0" applyNumberFormat="1" applyFont="1" applyFill="1" applyBorder="1" applyAlignment="1" applyProtection="1">
      <alignment horizontal="center" vertical="center"/>
      <protection hidden="1"/>
    </xf>
    <xf numFmtId="0" fontId="7" fillId="3" borderId="5" xfId="0" applyFont="1" applyFill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0" fillId="2" borderId="2" xfId="0" applyFill="1" applyBorder="1" applyProtection="1">
      <protection locked="0" hidden="1"/>
    </xf>
    <xf numFmtId="0" fontId="7" fillId="0" borderId="1" xfId="0" applyFont="1" applyFill="1" applyBorder="1" applyProtection="1"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2" fontId="7" fillId="0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2" xfId="0" applyFont="1" applyFill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2" xfId="0" applyFont="1" applyFill="1" applyBorder="1" applyAlignment="1" applyProtection="1">
      <alignment horizontal="center" vertical="center"/>
      <protection hidden="1"/>
    </xf>
    <xf numFmtId="1" fontId="7" fillId="0" borderId="2" xfId="0" applyNumberFormat="1" applyFont="1" applyFill="1" applyBorder="1" applyAlignment="1" applyProtection="1">
      <alignment horizontal="center" vertical="center"/>
      <protection hidden="1"/>
    </xf>
    <xf numFmtId="1" fontId="10" fillId="0" borderId="2" xfId="0" applyNumberFormat="1" applyFont="1" applyFill="1" applyBorder="1" applyAlignment="1" applyProtection="1">
      <alignment horizontal="center" vertical="center"/>
      <protection hidden="1"/>
    </xf>
    <xf numFmtId="0" fontId="0" fillId="2" borderId="5" xfId="0" applyFill="1" applyBorder="1" applyProtection="1">
      <protection locked="0" hidden="1"/>
    </xf>
    <xf numFmtId="0" fontId="39" fillId="0" borderId="0" xfId="0" applyFont="1" applyProtection="1"/>
    <xf numFmtId="0" fontId="0" fillId="0" borderId="0" xfId="0" applyAlignment="1" applyProtection="1">
      <alignment horizont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 applyProtection="1"/>
    <xf numFmtId="1" fontId="7" fillId="0" borderId="0" xfId="0" applyNumberFormat="1" applyFont="1" applyFill="1" applyBorder="1" applyAlignment="1">
      <alignment horizontal="left" vertical="center"/>
    </xf>
    <xf numFmtId="164" fontId="7" fillId="0" borderId="0" xfId="0" applyNumberFormat="1" applyFont="1" applyFill="1" applyBorder="1" applyAlignment="1" applyProtection="1">
      <alignment horizontal="left" vertical="center"/>
      <protection hidden="1"/>
    </xf>
    <xf numFmtId="0" fontId="7" fillId="0" borderId="0" xfId="0" applyFont="1" applyFill="1" applyBorder="1" applyAlignment="1" applyProtection="1">
      <alignment horizontal="left" vertical="center"/>
      <protection locked="0"/>
    </xf>
    <xf numFmtId="164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7" fillId="0" borderId="7" xfId="0" applyFont="1" applyBorder="1" applyProtection="1"/>
    <xf numFmtId="0" fontId="7" fillId="0" borderId="10" xfId="0" applyFont="1" applyFill="1" applyBorder="1" applyProtection="1"/>
    <xf numFmtId="0" fontId="7" fillId="0" borderId="10" xfId="0" applyFont="1" applyBorder="1" applyProtection="1"/>
    <xf numFmtId="0" fontId="7" fillId="0" borderId="11" xfId="0" applyFont="1" applyFill="1" applyBorder="1" applyProtection="1"/>
    <xf numFmtId="1" fontId="7" fillId="3" borderId="2" xfId="0" applyNumberFormat="1" applyFont="1" applyFill="1" applyBorder="1" applyAlignment="1" applyProtection="1">
      <alignment horizontal="center" vertical="center"/>
    </xf>
    <xf numFmtId="2" fontId="8" fillId="3" borderId="1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Protection="1"/>
    <xf numFmtId="0" fontId="5" fillId="0" borderId="0" xfId="0" applyFont="1" applyAlignment="1" applyProtection="1">
      <alignment horizontal="center" vertical="center"/>
    </xf>
    <xf numFmtId="0" fontId="44" fillId="0" borderId="1" xfId="0" applyFont="1" applyBorder="1" applyAlignment="1" applyProtection="1">
      <alignment vertical="center"/>
    </xf>
    <xf numFmtId="0" fontId="45" fillId="0" borderId="1" xfId="0" applyFont="1" applyBorder="1" applyAlignment="1" applyProtection="1">
      <alignment horizontal="center" vertical="center"/>
    </xf>
    <xf numFmtId="0" fontId="45" fillId="0" borderId="2" xfId="0" applyFont="1" applyBorder="1" applyProtection="1">
      <protection hidden="1"/>
    </xf>
    <xf numFmtId="2" fontId="45" fillId="0" borderId="2" xfId="0" applyNumberFormat="1" applyFont="1" applyBorder="1" applyAlignment="1" applyProtection="1">
      <alignment horizontal="center" vertical="center"/>
      <protection hidden="1"/>
    </xf>
    <xf numFmtId="0" fontId="45" fillId="0" borderId="2" xfId="0" applyFont="1" applyBorder="1" applyAlignment="1" applyProtection="1">
      <alignment horizontal="center" vertical="center"/>
      <protection hidden="1"/>
    </xf>
    <xf numFmtId="0" fontId="42" fillId="2" borderId="2" xfId="0" applyFont="1" applyFill="1" applyBorder="1" applyProtection="1">
      <protection locked="0" hidden="1"/>
    </xf>
    <xf numFmtId="1" fontId="46" fillId="2" borderId="2" xfId="0" applyNumberFormat="1" applyFont="1" applyFill="1" applyBorder="1" applyAlignment="1" applyProtection="1">
      <alignment vertical="center"/>
      <protection locked="0" hidden="1"/>
    </xf>
    <xf numFmtId="0" fontId="45" fillId="2" borderId="2" xfId="0" applyFont="1" applyFill="1" applyBorder="1" applyAlignment="1" applyProtection="1">
      <alignment horizontal="center"/>
      <protection locked="0"/>
    </xf>
    <xf numFmtId="0" fontId="42" fillId="2" borderId="2" xfId="0" applyFont="1" applyFill="1" applyBorder="1" applyProtection="1">
      <protection locked="0"/>
    </xf>
    <xf numFmtId="1" fontId="47" fillId="2" borderId="5" xfId="0" applyNumberFormat="1" applyFont="1" applyFill="1" applyBorder="1" applyAlignment="1" applyProtection="1">
      <alignment horizontal="center" vertical="center"/>
      <protection locked="0" hidden="1"/>
    </xf>
    <xf numFmtId="164" fontId="47" fillId="2" borderId="5" xfId="0" applyNumberFormat="1" applyFont="1" applyFill="1" applyBorder="1" applyAlignment="1" applyProtection="1">
      <alignment horizontal="center"/>
      <protection locked="0" hidden="1"/>
    </xf>
    <xf numFmtId="164" fontId="45" fillId="2" borderId="5" xfId="0" applyNumberFormat="1" applyFont="1" applyFill="1" applyBorder="1" applyAlignment="1" applyProtection="1">
      <alignment horizontal="center"/>
      <protection locked="0" hidden="1"/>
    </xf>
    <xf numFmtId="165" fontId="48" fillId="2" borderId="5" xfId="0" applyNumberFormat="1" applyFont="1" applyFill="1" applyBorder="1" applyAlignment="1" applyProtection="1">
      <alignment horizontal="center"/>
      <protection locked="0"/>
    </xf>
    <xf numFmtId="0" fontId="49" fillId="0" borderId="1" xfId="0" applyFont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164" fontId="7" fillId="0" borderId="2" xfId="0" applyNumberFormat="1" applyFont="1" applyFill="1" applyBorder="1" applyAlignment="1" applyProtection="1">
      <alignment horizontal="center" vertical="center"/>
      <protection locked="0" hidden="1"/>
    </xf>
    <xf numFmtId="0" fontId="7" fillId="0" borderId="5" xfId="0" applyFont="1" applyFill="1" applyBorder="1" applyAlignment="1" applyProtection="1">
      <alignment horizontal="center" vertical="center"/>
      <protection hidden="1"/>
    </xf>
    <xf numFmtId="1" fontId="7" fillId="0" borderId="5" xfId="0" applyNumberFormat="1" applyFont="1" applyFill="1" applyBorder="1" applyAlignment="1" applyProtection="1">
      <alignment horizontal="center" vertical="center"/>
      <protection hidden="1"/>
    </xf>
    <xf numFmtId="164" fontId="7" fillId="0" borderId="5" xfId="0" applyNumberFormat="1" applyFont="1" applyFill="1" applyBorder="1" applyAlignment="1" applyProtection="1">
      <alignment horizontal="center" vertical="center"/>
      <protection locked="0" hidden="1"/>
    </xf>
    <xf numFmtId="0" fontId="7" fillId="0" borderId="7" xfId="0" applyFont="1" applyFill="1" applyBorder="1" applyProtection="1"/>
    <xf numFmtId="0" fontId="7" fillId="0" borderId="3" xfId="0" applyFont="1" applyFill="1" applyBorder="1" applyAlignment="1" applyProtection="1">
      <alignment horizontal="center" vertical="center"/>
      <protection locked="0" hidden="1"/>
    </xf>
    <xf numFmtId="1" fontId="7" fillId="0" borderId="3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Protection="1"/>
    <xf numFmtId="0" fontId="7" fillId="0" borderId="3" xfId="0" applyFont="1" applyBorder="1" applyAlignment="1" applyProtection="1">
      <alignment horizontal="center" vertical="center"/>
    </xf>
    <xf numFmtId="0" fontId="7" fillId="0" borderId="2" xfId="0" applyFont="1" applyFill="1" applyBorder="1" applyAlignment="1" applyProtection="1"/>
    <xf numFmtId="0" fontId="8" fillId="2" borderId="4" xfId="0" applyFont="1" applyFill="1" applyBorder="1" applyAlignment="1" applyProtection="1">
      <alignment horizontal="center" vertical="center"/>
      <protection locked="0" hidden="1"/>
    </xf>
    <xf numFmtId="1" fontId="7" fillId="3" borderId="5" xfId="0" applyNumberFormat="1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/>
      <protection locked="0" hidden="1"/>
    </xf>
    <xf numFmtId="0" fontId="7" fillId="2" borderId="6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1" fontId="8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Protection="1"/>
    <xf numFmtId="1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7" fillId="0" borderId="11" xfId="0" applyFont="1" applyBorder="1" applyProtection="1"/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 applyProtection="1">
      <alignment horizontal="left" vertical="center"/>
    </xf>
    <xf numFmtId="0" fontId="14" fillId="0" borderId="8" xfId="0" applyFont="1" applyFill="1" applyBorder="1" applyAlignment="1" applyProtection="1">
      <alignment horizontal="center" vertical="center"/>
      <protection locked="0"/>
    </xf>
    <xf numFmtId="1" fontId="7" fillId="3" borderId="9" xfId="0" applyNumberFormat="1" applyFont="1" applyFill="1" applyBorder="1" applyAlignment="1" applyProtection="1">
      <alignment horizontal="center" vertical="center"/>
      <protection hidden="1"/>
    </xf>
    <xf numFmtId="0" fontId="7" fillId="0" borderId="10" xfId="0" applyFont="1" applyFill="1" applyBorder="1" applyAlignment="1" applyProtection="1">
      <alignment horizontal="left" vertical="center"/>
    </xf>
    <xf numFmtId="164" fontId="7" fillId="3" borderId="12" xfId="0" applyNumberFormat="1" applyFont="1" applyFill="1" applyBorder="1" applyAlignment="1" applyProtection="1">
      <alignment horizontal="center" vertical="center"/>
      <protection hidden="1"/>
    </xf>
    <xf numFmtId="0" fontId="12" fillId="0" borderId="10" xfId="0" applyFont="1" applyFill="1" applyBorder="1" applyAlignment="1" applyProtection="1">
      <alignment horizontal="left" vertical="center"/>
    </xf>
    <xf numFmtId="1" fontId="7" fillId="3" borderId="12" xfId="0" applyNumberFormat="1" applyFont="1" applyFill="1" applyBorder="1" applyAlignment="1" applyProtection="1">
      <alignment horizontal="center" vertical="center"/>
      <protection hidden="1"/>
    </xf>
    <xf numFmtId="0" fontId="12" fillId="0" borderId="10" xfId="0" applyFont="1" applyBorder="1" applyAlignment="1" applyProtection="1">
      <alignment horizontal="left" vertical="center"/>
    </xf>
    <xf numFmtId="164" fontId="7" fillId="3" borderId="6" xfId="0" applyNumberFormat="1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  <protection locked="0" hidden="1"/>
    </xf>
    <xf numFmtId="0" fontId="7" fillId="0" borderId="13" xfId="0" applyFont="1" applyBorder="1" applyAlignment="1" applyProtection="1">
      <alignment horizontal="center" vertical="center"/>
    </xf>
    <xf numFmtId="0" fontId="7" fillId="0" borderId="7" xfId="0" applyFont="1" applyFill="1" applyBorder="1" applyAlignment="1">
      <alignment horizontal="left" vertical="center"/>
    </xf>
    <xf numFmtId="0" fontId="7" fillId="0" borderId="8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Protection="1"/>
    <xf numFmtId="0" fontId="7" fillId="0" borderId="8" xfId="0" applyFont="1" applyBorder="1" applyAlignment="1" applyProtection="1">
      <alignment horizontal="center" vertical="center"/>
    </xf>
    <xf numFmtId="0" fontId="7" fillId="0" borderId="11" xfId="0" applyFont="1" applyFill="1" applyBorder="1" applyAlignment="1">
      <alignment horizontal="left" vertical="center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164" fontId="7" fillId="3" borderId="6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2" borderId="3" xfId="0" applyFont="1" applyFill="1" applyBorder="1" applyAlignment="1" applyProtection="1">
      <alignment horizontal="center" vertical="center"/>
      <protection locked="0" hidden="1"/>
    </xf>
    <xf numFmtId="164" fontId="7" fillId="3" borderId="0" xfId="0" applyNumberFormat="1" applyFont="1" applyFill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locked="0" hidden="1"/>
    </xf>
    <xf numFmtId="0" fontId="7" fillId="2" borderId="5" xfId="0" applyFont="1" applyFill="1" applyBorder="1" applyAlignment="1" applyProtection="1">
      <alignment horizontal="center" vertical="center"/>
      <protection locked="0" hidden="1"/>
    </xf>
    <xf numFmtId="0" fontId="12" fillId="2" borderId="9" xfId="0" applyFont="1" applyFill="1" applyBorder="1" applyAlignment="1" applyProtection="1">
      <alignment horizontal="center" vertical="center"/>
      <protection locked="0" hidden="1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49" fontId="4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10" fillId="0" borderId="0" xfId="0" applyFont="1" applyFill="1" applyBorder="1" applyAlignment="1">
      <alignment horizontal="left"/>
    </xf>
    <xf numFmtId="0" fontId="40" fillId="0" borderId="8" xfId="0" applyFont="1" applyBorder="1" applyAlignment="1" applyProtection="1">
      <alignment horizontal="center"/>
    </xf>
    <xf numFmtId="0" fontId="12" fillId="0" borderId="12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0"/>
  <tableStyles count="0" defaultTableStyle="TableStyleMedium9" defaultPivotStyle="PivotStyleLight16"/>
  <colors>
    <mruColors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1095376</xdr:colOff>
      <xdr:row>0</xdr:row>
      <xdr:rowOff>305594</xdr:rowOff>
    </xdr:from>
    <xdr:to>
      <xdr:col>13</xdr:col>
      <xdr:colOff>936625</xdr:colOff>
      <xdr:row>2</xdr:row>
      <xdr:rowOff>0</xdr:rowOff>
    </xdr:to>
    <xdr:sp macro="" textlink="">
      <xdr:nvSpPr>
        <xdr:cNvPr id="35" name="CasellaDiTesto 34"/>
        <xdr:cNvSpPr txBox="1"/>
      </xdr:nvSpPr>
      <xdr:spPr>
        <a:xfrm>
          <a:off x="17335501" y="305594"/>
          <a:ext cx="2412999" cy="710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it-IT" sz="3600"/>
            <a:t>Faq.2012.2</a:t>
          </a:r>
        </a:p>
      </xdr:txBody>
    </xdr:sp>
    <xdr:clientData/>
  </xdr:twoCellAnchor>
  <xdr:twoCellAnchor editAs="oneCell">
    <xdr:from>
      <xdr:col>8</xdr:col>
      <xdr:colOff>990600</xdr:colOff>
      <xdr:row>8</xdr:row>
      <xdr:rowOff>165099</xdr:rowOff>
    </xdr:from>
    <xdr:to>
      <xdr:col>10</xdr:col>
      <xdr:colOff>1212850</xdr:colOff>
      <xdr:row>16</xdr:row>
      <xdr:rowOff>22224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44350" y="4013199"/>
          <a:ext cx="3879850" cy="2905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95250</xdr:colOff>
      <xdr:row>56</xdr:row>
      <xdr:rowOff>76200</xdr:rowOff>
    </xdr:from>
    <xdr:to>
      <xdr:col>8</xdr:col>
      <xdr:colOff>209550</xdr:colOff>
      <xdr:row>56</xdr:row>
      <xdr:rowOff>247650</xdr:rowOff>
    </xdr:to>
    <xdr:sp macro="" textlink="">
      <xdr:nvSpPr>
        <xdr:cNvPr id="9" name="Freccia in giù 8"/>
        <xdr:cNvSpPr/>
      </xdr:nvSpPr>
      <xdr:spPr>
        <a:xfrm>
          <a:off x="9867900" y="22269450"/>
          <a:ext cx="1524000" cy="1714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it-IT" sz="1100"/>
        </a:p>
      </xdr:txBody>
    </xdr:sp>
    <xdr:clientData/>
  </xdr:twoCellAnchor>
  <xdr:twoCellAnchor>
    <xdr:from>
      <xdr:col>8</xdr:col>
      <xdr:colOff>1476375</xdr:colOff>
      <xdr:row>43</xdr:row>
      <xdr:rowOff>76200</xdr:rowOff>
    </xdr:from>
    <xdr:to>
      <xdr:col>9</xdr:col>
      <xdr:colOff>1219200</xdr:colOff>
      <xdr:row>43</xdr:row>
      <xdr:rowOff>247650</xdr:rowOff>
    </xdr:to>
    <xdr:sp macro="" textlink="">
      <xdr:nvSpPr>
        <xdr:cNvPr id="10" name="Freccia in giù 9"/>
        <xdr:cNvSpPr/>
      </xdr:nvSpPr>
      <xdr:spPr>
        <a:xfrm>
          <a:off x="12430125" y="11925300"/>
          <a:ext cx="1247775" cy="1714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it-IT" sz="1100"/>
        </a:p>
      </xdr:txBody>
    </xdr:sp>
    <xdr:clientData/>
  </xdr:twoCellAnchor>
  <xdr:twoCellAnchor editAs="oneCell">
    <xdr:from>
      <xdr:col>6</xdr:col>
      <xdr:colOff>554037</xdr:colOff>
      <xdr:row>21</xdr:row>
      <xdr:rowOff>118269</xdr:rowOff>
    </xdr:from>
    <xdr:to>
      <xdr:col>9</xdr:col>
      <xdr:colOff>664028</xdr:colOff>
      <xdr:row>29</xdr:row>
      <xdr:rowOff>330091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40837" y="8919369"/>
          <a:ext cx="4110491" cy="32598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297656</xdr:colOff>
      <xdr:row>8</xdr:row>
      <xdr:rowOff>208649</xdr:rowOff>
    </xdr:from>
    <xdr:to>
      <xdr:col>8</xdr:col>
      <xdr:colOff>809625</xdr:colOff>
      <xdr:row>16</xdr:row>
      <xdr:rowOff>61913</xdr:rowOff>
    </xdr:to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86937" y="3971024"/>
          <a:ext cx="1916907" cy="290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452437</xdr:colOff>
      <xdr:row>8</xdr:row>
      <xdr:rowOff>214312</xdr:rowOff>
    </xdr:from>
    <xdr:to>
      <xdr:col>7</xdr:col>
      <xdr:colOff>31217</xdr:colOff>
      <xdr:row>12</xdr:row>
      <xdr:rowOff>235743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29587" y="4062412"/>
          <a:ext cx="1677001" cy="1545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797378</xdr:colOff>
      <xdr:row>68</xdr:row>
      <xdr:rowOff>97971</xdr:rowOff>
    </xdr:from>
    <xdr:to>
      <xdr:col>12</xdr:col>
      <xdr:colOff>1273628</xdr:colOff>
      <xdr:row>76</xdr:row>
      <xdr:rowOff>507546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37328" y="27549021"/>
          <a:ext cx="3143250" cy="404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979588</xdr:colOff>
      <xdr:row>69</xdr:row>
      <xdr:rowOff>408215</xdr:rowOff>
    </xdr:from>
    <xdr:to>
      <xdr:col>10</xdr:col>
      <xdr:colOff>601436</xdr:colOff>
      <xdr:row>73</xdr:row>
      <xdr:rowOff>8165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161938" y="28297415"/>
          <a:ext cx="3279448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990600</xdr:colOff>
      <xdr:row>26</xdr:row>
      <xdr:rowOff>38100</xdr:rowOff>
    </xdr:from>
    <xdr:to>
      <xdr:col>12</xdr:col>
      <xdr:colOff>141843</xdr:colOff>
      <xdr:row>29</xdr:row>
      <xdr:rowOff>285750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677900" y="10744200"/>
          <a:ext cx="3970893" cy="1390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552448</xdr:colOff>
      <xdr:row>42</xdr:row>
      <xdr:rowOff>92885</xdr:rowOff>
    </xdr:from>
    <xdr:to>
      <xdr:col>8</xdr:col>
      <xdr:colOff>906234</xdr:colOff>
      <xdr:row>50</xdr:row>
      <xdr:rowOff>308980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325098" y="16894985"/>
          <a:ext cx="1763486" cy="3264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590549</xdr:colOff>
      <xdr:row>46</xdr:row>
      <xdr:rowOff>359229</xdr:rowOff>
    </xdr:from>
    <xdr:to>
      <xdr:col>7</xdr:col>
      <xdr:colOff>576942</xdr:colOff>
      <xdr:row>48</xdr:row>
      <xdr:rowOff>351065</xdr:rowOff>
    </xdr:to>
    <xdr:sp macro="" textlink="">
      <xdr:nvSpPr>
        <xdr:cNvPr id="20" name="CasellaDiTesto 19"/>
        <xdr:cNvSpPr txBox="1"/>
      </xdr:nvSpPr>
      <xdr:spPr>
        <a:xfrm>
          <a:off x="9277349" y="18685329"/>
          <a:ext cx="1072243" cy="7538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it-IT" sz="4800"/>
            <a:t>+</a:t>
          </a:r>
        </a:p>
      </xdr:txBody>
    </xdr:sp>
    <xdr:clientData/>
  </xdr:twoCellAnchor>
  <xdr:twoCellAnchor>
    <xdr:from>
      <xdr:col>6</xdr:col>
      <xdr:colOff>457200</xdr:colOff>
      <xdr:row>55</xdr:row>
      <xdr:rowOff>285750</xdr:rowOff>
    </xdr:from>
    <xdr:to>
      <xdr:col>6</xdr:col>
      <xdr:colOff>476250</xdr:colOff>
      <xdr:row>70</xdr:row>
      <xdr:rowOff>342900</xdr:rowOff>
    </xdr:to>
    <xdr:cxnSp macro="">
      <xdr:nvCxnSpPr>
        <xdr:cNvPr id="16" name="Connettore 1 15"/>
        <xdr:cNvCxnSpPr/>
      </xdr:nvCxnSpPr>
      <xdr:spPr>
        <a:xfrm flipH="1" flipV="1">
          <a:off x="9144000" y="22040850"/>
          <a:ext cx="19050" cy="66294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342900</xdr:colOff>
      <xdr:row>55</xdr:row>
      <xdr:rowOff>321469</xdr:rowOff>
    </xdr:from>
    <xdr:to>
      <xdr:col>6</xdr:col>
      <xdr:colOff>440532</xdr:colOff>
      <xdr:row>55</xdr:row>
      <xdr:rowOff>323850</xdr:rowOff>
    </xdr:to>
    <xdr:cxnSp macro="">
      <xdr:nvCxnSpPr>
        <xdr:cNvPr id="19" name="Connettore 2 18"/>
        <xdr:cNvCxnSpPr/>
      </xdr:nvCxnSpPr>
      <xdr:spPr>
        <a:xfrm flipH="1">
          <a:off x="8020050" y="22076569"/>
          <a:ext cx="1107282" cy="2381"/>
        </a:xfrm>
        <a:prstGeom prst="straightConnector1">
          <a:avLst/>
        </a:prstGeom>
        <a:ln w="28575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476249</xdr:colOff>
      <xdr:row>42</xdr:row>
      <xdr:rowOff>0</xdr:rowOff>
    </xdr:from>
    <xdr:to>
      <xdr:col>6</xdr:col>
      <xdr:colOff>825499</xdr:colOff>
      <xdr:row>50</xdr:row>
      <xdr:rowOff>273538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12124" y="16764000"/>
          <a:ext cx="1349375" cy="33215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90"/>
  <sheetViews>
    <sheetView tabSelected="1" view="pageLayout" topLeftCell="A47" zoomScale="60" zoomScaleNormal="40" zoomScaleSheetLayoutView="70" zoomScalePageLayoutView="60" workbookViewId="0">
      <selection activeCell="E88" sqref="E88"/>
    </sheetView>
  </sheetViews>
  <sheetFormatPr defaultColWidth="15.5703125" defaultRowHeight="45" customHeight="1"/>
  <cols>
    <col min="1" max="1" width="8.140625" style="2" customWidth="1"/>
    <col min="2" max="2" width="8.7109375" style="2" customWidth="1"/>
    <col min="3" max="3" width="51" style="2" customWidth="1"/>
    <col min="4" max="4" width="18.28515625" style="2" customWidth="1"/>
    <col min="5" max="5" width="21" style="2" customWidth="1"/>
    <col min="6" max="6" width="14" style="2" customWidth="1"/>
    <col min="7" max="7" width="15.140625" style="2" customWidth="1"/>
    <col min="8" max="8" width="19.85546875" style="2" customWidth="1"/>
    <col min="9" max="9" width="21" style="2" customWidth="1"/>
    <col min="10" max="10" width="30.28515625" style="2" customWidth="1"/>
    <col min="11" max="11" width="19.28515625" style="2" customWidth="1"/>
    <col min="12" max="12" width="18.140625" style="2" customWidth="1"/>
    <col min="13" max="14" width="19.140625" style="2" customWidth="1"/>
    <col min="15" max="16" width="15.5703125" style="2"/>
    <col min="17" max="17" width="12.140625" style="2" customWidth="1"/>
    <col min="18" max="25" width="15.5703125" style="2"/>
    <col min="26" max="26" width="111.28515625" style="2" customWidth="1"/>
    <col min="27" max="16384" width="15.5703125" style="2"/>
  </cols>
  <sheetData>
    <row r="1" spans="1:22" s="1" customFormat="1" ht="39.950000000000003" customHeight="1">
      <c r="A1"/>
      <c r="B1"/>
      <c r="C1"/>
      <c r="D1"/>
      <c r="E1"/>
      <c r="F1"/>
      <c r="G1"/>
      <c r="H1"/>
      <c r="I1"/>
      <c r="J1"/>
      <c r="K1"/>
      <c r="L1"/>
      <c r="M1"/>
    </row>
    <row r="2" spans="1:22" s="1" customFormat="1" ht="39.950000000000003" customHeight="1">
      <c r="A2"/>
      <c r="B2"/>
      <c r="C2"/>
      <c r="D2"/>
      <c r="E2" s="259" t="s">
        <v>5</v>
      </c>
      <c r="F2" s="260"/>
      <c r="G2" s="260"/>
      <c r="H2" s="260"/>
      <c r="I2" s="260"/>
      <c r="J2" s="260"/>
      <c r="K2" s="260"/>
      <c r="L2" s="260"/>
      <c r="M2" s="260"/>
    </row>
    <row r="3" spans="1:22" s="1" customFormat="1" ht="39.950000000000003" customHeight="1">
      <c r="A3"/>
      <c r="B3"/>
      <c r="C3"/>
      <c r="D3"/>
      <c r="E3" s="261" t="s">
        <v>9</v>
      </c>
      <c r="F3" s="262"/>
      <c r="G3" s="262"/>
      <c r="H3" s="262"/>
      <c r="I3" s="262"/>
      <c r="J3" s="262"/>
      <c r="K3" s="262"/>
      <c r="L3" s="262"/>
      <c r="M3" s="262"/>
    </row>
    <row r="4" spans="1:22" s="1" customFormat="1" ht="39.950000000000003" customHeight="1">
      <c r="A4"/>
      <c r="B4"/>
      <c r="C4"/>
      <c r="D4"/>
      <c r="E4" s="263" t="s">
        <v>73</v>
      </c>
      <c r="F4" s="264"/>
      <c r="G4" s="264"/>
      <c r="H4" s="264"/>
      <c r="I4" s="264"/>
      <c r="J4" s="264"/>
      <c r="K4" s="264"/>
      <c r="L4" s="264"/>
      <c r="M4" s="264"/>
    </row>
    <row r="5" spans="1:22" s="1" customFormat="1" ht="39.950000000000003" customHeight="1">
      <c r="A5"/>
      <c r="B5" s="26"/>
      <c r="C5" s="43" t="s">
        <v>3</v>
      </c>
      <c r="D5" s="43" t="s">
        <v>4</v>
      </c>
      <c r="E5" s="151" t="s">
        <v>12</v>
      </c>
      <c r="F5" s="147"/>
      <c r="G5" s="252" t="s">
        <v>74</v>
      </c>
      <c r="H5" s="252"/>
      <c r="I5" s="252"/>
      <c r="J5" s="252"/>
      <c r="K5" s="252"/>
      <c r="L5" s="100"/>
      <c r="M5" s="100"/>
    </row>
    <row r="6" spans="1:22" ht="39.950000000000003" customHeight="1">
      <c r="A6"/>
      <c r="B6" s="34"/>
      <c r="C6" s="91" t="s">
        <v>88</v>
      </c>
      <c r="D6" s="89" t="s">
        <v>7</v>
      </c>
      <c r="E6" s="149">
        <v>17</v>
      </c>
      <c r="F6" s="152">
        <v>13</v>
      </c>
      <c r="G6" s="110"/>
      <c r="H6" s="130"/>
      <c r="I6" s="130"/>
      <c r="J6" s="130"/>
      <c r="K6" s="130"/>
      <c r="R6" s="5"/>
      <c r="S6" s="5"/>
      <c r="T6" s="5"/>
      <c r="U6" s="5"/>
      <c r="V6" s="5"/>
    </row>
    <row r="7" spans="1:22" ht="30" customHeight="1">
      <c r="A7" s="35"/>
      <c r="B7" s="36"/>
      <c r="C7" s="86" t="s">
        <v>13</v>
      </c>
      <c r="D7" s="92" t="s">
        <v>2</v>
      </c>
      <c r="E7" s="84">
        <v>2</v>
      </c>
      <c r="F7" s="65"/>
      <c r="G7" s="65"/>
      <c r="H7" s="95"/>
      <c r="I7" s="95"/>
      <c r="J7" s="95"/>
      <c r="K7" s="95"/>
      <c r="L7" s="38"/>
      <c r="M7" s="39"/>
      <c r="R7" s="5"/>
      <c r="S7" s="5"/>
      <c r="T7" s="5"/>
      <c r="U7" s="5"/>
      <c r="V7" s="5"/>
    </row>
    <row r="8" spans="1:22" ht="30" customHeight="1">
      <c r="A8" s="35"/>
      <c r="B8" s="36"/>
      <c r="C8" s="86" t="s">
        <v>15</v>
      </c>
      <c r="D8" s="92" t="s">
        <v>0</v>
      </c>
      <c r="E8" s="84">
        <v>0</v>
      </c>
      <c r="F8" s="106"/>
      <c r="G8" s="65"/>
      <c r="H8" s="95"/>
      <c r="I8" s="95"/>
      <c r="J8" s="95"/>
      <c r="K8" s="95"/>
      <c r="L8" s="40"/>
      <c r="M8" s="44"/>
      <c r="R8" s="5"/>
      <c r="S8" s="5"/>
      <c r="T8" s="5"/>
      <c r="U8" s="5"/>
      <c r="V8" s="5"/>
    </row>
    <row r="9" spans="1:22" ht="30" customHeight="1">
      <c r="A9" s="35"/>
      <c r="B9" s="36"/>
      <c r="C9" s="86" t="s">
        <v>14</v>
      </c>
      <c r="D9" s="92" t="s">
        <v>0</v>
      </c>
      <c r="E9" s="84">
        <v>75</v>
      </c>
      <c r="F9" s="65"/>
      <c r="G9" s="65"/>
      <c r="H9" s="88"/>
      <c r="I9" s="95"/>
      <c r="J9" s="95"/>
      <c r="K9" s="95"/>
      <c r="L9" s="41"/>
      <c r="M9" s="45"/>
      <c r="R9" s="5"/>
      <c r="S9" s="5"/>
      <c r="T9" s="5"/>
      <c r="U9" s="5"/>
      <c r="V9" s="5"/>
    </row>
    <row r="10" spans="1:22" ht="30" customHeight="1">
      <c r="A10" s="35"/>
      <c r="B10" s="36"/>
      <c r="C10" s="86" t="s">
        <v>16</v>
      </c>
      <c r="D10" s="92" t="s">
        <v>0</v>
      </c>
      <c r="E10" s="84">
        <v>85</v>
      </c>
      <c r="F10" s="57"/>
      <c r="G10" s="66"/>
      <c r="H10" s="253" t="s">
        <v>81</v>
      </c>
      <c r="I10" s="254"/>
      <c r="J10" s="95"/>
      <c r="K10" s="95"/>
      <c r="L10" s="37"/>
      <c r="M10" s="46"/>
      <c r="N10" s="5"/>
      <c r="R10" s="5"/>
      <c r="S10" s="5"/>
      <c r="T10" s="5"/>
      <c r="U10" s="5"/>
      <c r="V10" s="5"/>
    </row>
    <row r="11" spans="1:22" ht="30" customHeight="1">
      <c r="A11" s="35"/>
      <c r="B11" s="36"/>
      <c r="C11" s="87" t="s">
        <v>17</v>
      </c>
      <c r="D11" s="90" t="s">
        <v>0</v>
      </c>
      <c r="E11" s="157">
        <f>E8+E9+E10</f>
        <v>160</v>
      </c>
      <c r="F11" s="109"/>
      <c r="G11" s="107"/>
      <c r="H11" s="175"/>
      <c r="I11" s="95"/>
      <c r="J11" s="95"/>
      <c r="K11" s="95"/>
      <c r="R11" s="5"/>
      <c r="S11" s="5"/>
      <c r="T11" s="5"/>
      <c r="U11" s="5"/>
      <c r="V11" s="5"/>
    </row>
    <row r="12" spans="1:22" ht="30" customHeight="1">
      <c r="A12" s="35"/>
      <c r="B12" s="36"/>
      <c r="C12" s="87" t="s">
        <v>18</v>
      </c>
      <c r="D12" s="90" t="s">
        <v>6</v>
      </c>
      <c r="E12" s="84">
        <v>2.7</v>
      </c>
      <c r="F12" s="57"/>
      <c r="G12" s="66"/>
      <c r="H12" s="176"/>
      <c r="I12" s="95"/>
      <c r="J12" s="95"/>
      <c r="K12" s="177"/>
      <c r="O12" s="5"/>
      <c r="P12" s="5"/>
      <c r="Q12" s="5"/>
      <c r="R12" s="5"/>
      <c r="S12" s="5"/>
      <c r="T12" s="5"/>
      <c r="U12" s="5"/>
      <c r="V12" s="5"/>
    </row>
    <row r="13" spans="1:22" ht="30" customHeight="1">
      <c r="A13" s="35"/>
      <c r="B13" s="36"/>
      <c r="C13" s="86" t="s">
        <v>27</v>
      </c>
      <c r="D13" s="93" t="s">
        <v>1</v>
      </c>
      <c r="E13" s="85">
        <f>E12*E11</f>
        <v>432</v>
      </c>
      <c r="F13" s="66"/>
      <c r="G13" s="66"/>
      <c r="H13" s="130"/>
      <c r="I13" s="95"/>
      <c r="J13" s="95"/>
      <c r="K13" s="177"/>
      <c r="L13" s="37"/>
      <c r="N13" s="17"/>
      <c r="O13" s="17"/>
      <c r="P13" s="17"/>
      <c r="Q13" s="17"/>
      <c r="R13" s="5"/>
      <c r="S13" s="5"/>
      <c r="T13" s="5"/>
      <c r="U13" s="5"/>
      <c r="V13" s="5"/>
    </row>
    <row r="14" spans="1:22" ht="30" customHeight="1">
      <c r="A14" s="35"/>
      <c r="B14" s="36"/>
      <c r="C14" s="86" t="s">
        <v>19</v>
      </c>
      <c r="D14" s="93" t="s">
        <v>20</v>
      </c>
      <c r="E14" s="85">
        <f>E13*E6</f>
        <v>7344</v>
      </c>
      <c r="F14" s="148">
        <f>E13*F6</f>
        <v>5616</v>
      </c>
      <c r="G14" s="66"/>
      <c r="H14" s="178"/>
      <c r="I14" s="179"/>
      <c r="J14" s="178"/>
      <c r="K14" s="178"/>
      <c r="L14" s="42"/>
      <c r="N14" s="18"/>
      <c r="O14" s="18"/>
      <c r="P14" s="18"/>
      <c r="Q14" s="18"/>
      <c r="R14" s="5"/>
      <c r="S14" s="5"/>
      <c r="T14" s="5"/>
      <c r="U14" s="5"/>
      <c r="V14" s="5"/>
    </row>
    <row r="15" spans="1:22" ht="30" customHeight="1">
      <c r="A15" s="35"/>
      <c r="B15" s="36"/>
      <c r="C15" s="86" t="s">
        <v>57</v>
      </c>
      <c r="D15" s="93" t="s">
        <v>10</v>
      </c>
      <c r="E15" s="150">
        <v>1</v>
      </c>
      <c r="F15" s="55"/>
      <c r="G15" s="143" t="s">
        <v>85</v>
      </c>
      <c r="H15" s="178"/>
      <c r="I15" s="179"/>
      <c r="J15" s="178"/>
      <c r="K15" s="178"/>
      <c r="L15" s="42"/>
      <c r="N15" s="20"/>
      <c r="O15" s="21"/>
      <c r="P15" s="22"/>
      <c r="Q15" s="20"/>
      <c r="R15" s="5"/>
      <c r="S15" s="5"/>
      <c r="T15" s="5"/>
      <c r="U15" s="5"/>
      <c r="V15" s="5"/>
    </row>
    <row r="16" spans="1:22" ht="30" customHeight="1">
      <c r="A16" s="35"/>
      <c r="B16" s="37"/>
      <c r="C16" s="138" t="s">
        <v>119</v>
      </c>
      <c r="D16" s="139" t="s">
        <v>11</v>
      </c>
      <c r="E16" s="154">
        <f>E15*E14/1000</f>
        <v>7.3440000000000003</v>
      </c>
      <c r="F16" s="153">
        <f>E15*F14/1000</f>
        <v>5.6159999999999997</v>
      </c>
      <c r="G16" s="155">
        <v>7.4</v>
      </c>
      <c r="H16" s="178"/>
      <c r="I16" s="179"/>
      <c r="J16" s="178"/>
      <c r="K16" s="178"/>
      <c r="L16" s="42"/>
      <c r="M16" s="39"/>
      <c r="N16" s="23"/>
      <c r="O16" s="24"/>
      <c r="P16" s="25"/>
      <c r="Q16" s="18"/>
      <c r="R16" s="5"/>
      <c r="S16" s="14"/>
      <c r="T16" s="5"/>
      <c r="U16" s="5"/>
      <c r="V16" s="5"/>
    </row>
    <row r="17" spans="1:31" ht="30" customHeight="1">
      <c r="A17" s="35"/>
      <c r="B17" s="37"/>
      <c r="F17" s="173" t="s">
        <v>86</v>
      </c>
      <c r="G17" s="101"/>
      <c r="H17" s="42"/>
      <c r="I17" s="38"/>
      <c r="J17" s="42"/>
      <c r="K17" s="42"/>
      <c r="L17" s="42"/>
      <c r="M17" s="37"/>
      <c r="N17" s="18"/>
      <c r="O17" s="24"/>
      <c r="P17" s="25"/>
      <c r="Q17" s="18"/>
      <c r="R17" s="5"/>
      <c r="S17" s="14"/>
      <c r="T17" s="15"/>
      <c r="U17" s="15"/>
      <c r="V17" s="4"/>
    </row>
    <row r="18" spans="1:31" ht="30" customHeight="1">
      <c r="A18" s="35"/>
      <c r="B18" s="37"/>
      <c r="C18" s="113" t="s">
        <v>21</v>
      </c>
      <c r="D18" s="61"/>
      <c r="E18" s="112"/>
      <c r="F18" s="56"/>
      <c r="J18" s="42"/>
      <c r="K18" s="42"/>
      <c r="L18" s="50"/>
      <c r="M18" s="74"/>
      <c r="N18" s="75"/>
      <c r="O18" s="24"/>
      <c r="P18" s="25"/>
      <c r="Q18" s="18"/>
      <c r="R18" s="5"/>
      <c r="S18" s="14"/>
      <c r="T18" s="14"/>
      <c r="U18" s="4"/>
      <c r="V18" s="4"/>
    </row>
    <row r="19" spans="1:31" ht="30" customHeight="1">
      <c r="A19" s="35"/>
      <c r="B19" s="257" t="s">
        <v>122</v>
      </c>
      <c r="C19" s="224" t="s">
        <v>22</v>
      </c>
      <c r="D19" s="225" t="s">
        <v>6</v>
      </c>
      <c r="E19" s="226">
        <f>E8/0.1</f>
        <v>0</v>
      </c>
      <c r="F19" s="56"/>
      <c r="G19" s="56"/>
      <c r="H19" s="42"/>
      <c r="I19" s="38"/>
      <c r="J19" s="42"/>
      <c r="K19" s="42"/>
      <c r="L19" s="50"/>
      <c r="M19" s="74"/>
      <c r="N19" s="75"/>
      <c r="O19" s="24"/>
      <c r="P19" s="25"/>
      <c r="Q19" s="18"/>
      <c r="R19" s="5"/>
      <c r="S19" s="4"/>
      <c r="T19" s="4"/>
      <c r="U19" s="4"/>
      <c r="V19" s="4"/>
    </row>
    <row r="20" spans="1:31" ht="30" customHeight="1">
      <c r="A20" s="35"/>
      <c r="B20" s="257"/>
      <c r="C20" s="227" t="s">
        <v>23</v>
      </c>
      <c r="D20" s="55" t="s">
        <v>132</v>
      </c>
      <c r="E20" s="228">
        <f>E19*0.11</f>
        <v>0</v>
      </c>
      <c r="F20" s="56"/>
      <c r="G20" s="101"/>
      <c r="H20" s="42"/>
      <c r="I20" s="38"/>
      <c r="J20" s="42"/>
      <c r="K20" s="42"/>
      <c r="L20" s="50"/>
      <c r="M20" s="74"/>
      <c r="N20" s="75"/>
      <c r="O20" s="24"/>
      <c r="P20" s="25"/>
      <c r="Q20" s="18"/>
      <c r="R20" s="5"/>
      <c r="S20" s="4"/>
      <c r="T20" s="4"/>
      <c r="U20" s="4"/>
      <c r="V20" s="4"/>
    </row>
    <row r="21" spans="1:31" ht="30" customHeight="1">
      <c r="A21" s="35"/>
      <c r="B21" s="257"/>
      <c r="C21" s="183" t="s">
        <v>124</v>
      </c>
      <c r="D21" s="55" t="s">
        <v>2</v>
      </c>
      <c r="E21" s="230">
        <f>IF(E20=0,0,(E19/90)+1)</f>
        <v>0</v>
      </c>
      <c r="G21" s="101"/>
      <c r="H21" s="65"/>
      <c r="I21" s="33"/>
      <c r="J21" s="33"/>
      <c r="K21" s="33"/>
      <c r="L21" s="33"/>
      <c r="M21" s="33"/>
      <c r="N21" s="33"/>
      <c r="O21" s="24"/>
      <c r="P21" s="25"/>
      <c r="Q21" s="18"/>
      <c r="R21" s="5"/>
      <c r="S21" s="4"/>
      <c r="T21" s="4"/>
      <c r="U21" s="4"/>
      <c r="V21" s="4"/>
    </row>
    <row r="22" spans="1:31" ht="30" customHeight="1">
      <c r="A22"/>
      <c r="B22" s="257"/>
      <c r="C22" s="183" t="s">
        <v>126</v>
      </c>
      <c r="D22" s="55" t="s">
        <v>8</v>
      </c>
      <c r="E22" s="230">
        <f>E8*E6*E12*0.86/5</f>
        <v>0</v>
      </c>
      <c r="G22" s="56"/>
      <c r="H22" s="65"/>
      <c r="I22" s="33"/>
      <c r="J22" s="33"/>
      <c r="K22" s="33"/>
      <c r="L22" s="33"/>
      <c r="M22" s="70"/>
      <c r="N22" s="33"/>
      <c r="O22" s="24"/>
      <c r="P22" s="25"/>
      <c r="Q22" s="18"/>
      <c r="R22" s="5"/>
      <c r="S22" s="4"/>
      <c r="T22" s="4"/>
      <c r="U22" s="4"/>
      <c r="V22" s="4"/>
    </row>
    <row r="23" spans="1:31" ht="30" customHeight="1">
      <c r="A23"/>
      <c r="B23" s="257"/>
      <c r="C23" s="222" t="s">
        <v>25</v>
      </c>
      <c r="D23" s="234" t="s">
        <v>128</v>
      </c>
      <c r="E23" s="241">
        <f>(E22/(2.826*0.7))^0.5</f>
        <v>0</v>
      </c>
      <c r="F23" s="244"/>
      <c r="H23" s="33"/>
      <c r="I23" s="33"/>
      <c r="J23" s="33"/>
      <c r="K23" s="33"/>
      <c r="L23" s="33"/>
      <c r="M23" s="33"/>
      <c r="N23" s="33"/>
      <c r="O23" s="24"/>
      <c r="P23" s="25"/>
      <c r="Q23" s="18"/>
      <c r="R23" s="5"/>
      <c r="S23" s="5"/>
      <c r="T23" s="5"/>
      <c r="U23" s="5"/>
      <c r="V23" s="5"/>
      <c r="Z23" s="5"/>
      <c r="AA23" s="5"/>
      <c r="AB23" s="5"/>
      <c r="AC23" s="5"/>
      <c r="AD23" s="5"/>
      <c r="AE23" s="5"/>
    </row>
    <row r="24" spans="1:31" ht="30" customHeight="1">
      <c r="A24"/>
      <c r="B24" s="258" t="s">
        <v>123</v>
      </c>
      <c r="C24" s="229" t="s">
        <v>22</v>
      </c>
      <c r="D24" s="223" t="s">
        <v>6</v>
      </c>
      <c r="E24" s="230">
        <f>(E9/0.1)</f>
        <v>750</v>
      </c>
      <c r="H24" s="33"/>
      <c r="I24" s="33"/>
      <c r="J24" s="77"/>
      <c r="K24" s="77"/>
      <c r="L24" s="77"/>
      <c r="M24" s="77"/>
      <c r="N24" s="77"/>
      <c r="O24" s="24"/>
      <c r="P24" s="25"/>
      <c r="Q24" s="18"/>
      <c r="R24" s="10"/>
      <c r="S24" s="5"/>
      <c r="T24" s="5"/>
      <c r="U24" s="5"/>
      <c r="V24" s="5"/>
      <c r="Z24" s="5"/>
      <c r="AA24" s="5"/>
      <c r="AB24" s="5"/>
      <c r="AC24" s="5"/>
      <c r="AD24" s="5"/>
      <c r="AE24" s="5"/>
    </row>
    <row r="25" spans="1:31" ht="30" customHeight="1">
      <c r="A25"/>
      <c r="B25" s="258"/>
      <c r="C25" s="227" t="s">
        <v>23</v>
      </c>
      <c r="D25" s="55" t="s">
        <v>132</v>
      </c>
      <c r="E25" s="228">
        <f>E24*0.11</f>
        <v>82.5</v>
      </c>
      <c r="H25" s="33"/>
      <c r="I25" s="33"/>
      <c r="J25" s="77"/>
      <c r="K25" s="77"/>
      <c r="L25" s="77"/>
      <c r="M25" s="77"/>
      <c r="N25" s="77"/>
      <c r="O25" s="24"/>
      <c r="P25" s="25"/>
      <c r="Q25" s="18"/>
      <c r="R25" s="16"/>
      <c r="S25" s="7"/>
      <c r="T25" s="7"/>
      <c r="U25" s="5"/>
      <c r="V25" s="7"/>
      <c r="W25" s="7"/>
      <c r="X25" s="5"/>
      <c r="Y25" s="7"/>
      <c r="Z25" s="7"/>
      <c r="AA25" s="7"/>
      <c r="AB25" s="7"/>
      <c r="AC25" s="12"/>
      <c r="AD25" s="5"/>
      <c r="AE25" s="5"/>
    </row>
    <row r="26" spans="1:31" ht="30" customHeight="1">
      <c r="A26"/>
      <c r="B26" s="258"/>
      <c r="C26" s="183" t="s">
        <v>124</v>
      </c>
      <c r="D26" s="55" t="s">
        <v>2</v>
      </c>
      <c r="E26" s="230">
        <f>IF(E24=0,0,(E24/90)+1)</f>
        <v>9.3333333333333339</v>
      </c>
      <c r="H26" s="30"/>
      <c r="I26" s="30"/>
      <c r="J26" s="188"/>
      <c r="K26" s="142" t="s">
        <v>101</v>
      </c>
      <c r="L26" s="142"/>
      <c r="M26" s="76"/>
      <c r="N26" s="30"/>
      <c r="O26" s="24"/>
      <c r="P26" s="25"/>
      <c r="Q26" s="18"/>
      <c r="R26" s="11"/>
      <c r="S26" s="8"/>
      <c r="T26" s="8"/>
      <c r="U26" s="5"/>
      <c r="V26" s="9"/>
      <c r="W26" s="9"/>
      <c r="X26" s="5"/>
      <c r="Y26" s="9"/>
      <c r="Z26" s="9"/>
      <c r="AA26" s="9"/>
      <c r="AB26" s="5"/>
      <c r="AC26" s="5"/>
      <c r="AD26" s="5"/>
      <c r="AE26" s="5"/>
    </row>
    <row r="27" spans="1:31" ht="30" customHeight="1">
      <c r="A27" s="26"/>
      <c r="B27" s="258"/>
      <c r="C27" s="183" t="s">
        <v>126</v>
      </c>
      <c r="D27" s="55" t="s">
        <v>8</v>
      </c>
      <c r="E27" s="230">
        <f>E9*E6*E12*0.86/5</f>
        <v>592.1099999999999</v>
      </c>
      <c r="H27" s="31"/>
      <c r="I27" s="31"/>
      <c r="J27" s="31"/>
      <c r="K27" s="31"/>
      <c r="L27" s="31"/>
      <c r="M27" s="31"/>
      <c r="N27" s="31"/>
      <c r="O27" s="24"/>
      <c r="P27" s="25"/>
      <c r="Q27" s="18"/>
      <c r="R27" s="10"/>
      <c r="S27" s="6"/>
      <c r="T27" s="6"/>
      <c r="U27" s="5"/>
      <c r="V27" s="6"/>
      <c r="W27" s="6"/>
      <c r="X27" s="5"/>
      <c r="Y27" s="6"/>
      <c r="Z27" s="6"/>
      <c r="AA27" s="5"/>
      <c r="AB27" s="4"/>
      <c r="AC27" s="5"/>
      <c r="AD27" s="5"/>
      <c r="AE27" s="5"/>
    </row>
    <row r="28" spans="1:31" ht="30" customHeight="1">
      <c r="A28" s="26"/>
      <c r="B28" s="258"/>
      <c r="C28" s="63" t="s">
        <v>25</v>
      </c>
      <c r="D28" s="66" t="s">
        <v>128</v>
      </c>
      <c r="E28" s="245">
        <f>(E27/(2.826*0.7))^0.5</f>
        <v>17.300796554478993</v>
      </c>
      <c r="F28" s="233" t="s">
        <v>26</v>
      </c>
      <c r="G28" s="61"/>
      <c r="H28" s="61"/>
      <c r="I28" s="31"/>
      <c r="J28" s="31"/>
      <c r="K28" s="65"/>
      <c r="L28" s="68"/>
      <c r="M28" s="78"/>
      <c r="N28" s="70"/>
      <c r="O28" s="24"/>
      <c r="P28" s="25"/>
      <c r="Q28" s="18"/>
      <c r="R28" s="10"/>
      <c r="S28" s="6"/>
      <c r="T28" s="6"/>
      <c r="U28" s="5"/>
      <c r="V28" s="6"/>
      <c r="W28" s="6"/>
      <c r="X28" s="5"/>
      <c r="Y28" s="6"/>
      <c r="Z28" s="6"/>
      <c r="AA28" s="5"/>
      <c r="AB28" s="4"/>
      <c r="AC28" s="5"/>
      <c r="AD28" s="5"/>
      <c r="AE28" s="5"/>
    </row>
    <row r="29" spans="1:31" ht="30" customHeight="1">
      <c r="A29" s="26"/>
      <c r="B29" s="257" t="s">
        <v>125</v>
      </c>
      <c r="C29" s="224" t="s">
        <v>22</v>
      </c>
      <c r="D29" s="225" t="s">
        <v>6</v>
      </c>
      <c r="E29" s="226">
        <f>E10/0.1</f>
        <v>850</v>
      </c>
      <c r="H29" s="79"/>
      <c r="I29" s="47"/>
      <c r="N29" s="33"/>
      <c r="O29" s="24"/>
      <c r="P29" s="25"/>
      <c r="Q29" s="18"/>
      <c r="R29" s="13"/>
      <c r="S29" s="6"/>
      <c r="T29" s="6"/>
      <c r="U29" s="5"/>
      <c r="V29" s="6"/>
      <c r="W29" s="6"/>
      <c r="X29" s="5"/>
      <c r="Y29" s="6"/>
      <c r="Z29" s="6"/>
      <c r="AA29" s="5"/>
      <c r="AB29" s="4"/>
      <c r="AC29" s="5"/>
      <c r="AD29" s="5"/>
      <c r="AE29" s="5"/>
    </row>
    <row r="30" spans="1:31" ht="30" customHeight="1">
      <c r="A30" s="26"/>
      <c r="B30" s="257"/>
      <c r="C30" s="227" t="s">
        <v>23</v>
      </c>
      <c r="D30" s="55" t="s">
        <v>133</v>
      </c>
      <c r="E30" s="228">
        <f>E29*0.11</f>
        <v>93.5</v>
      </c>
      <c r="F30" s="174"/>
      <c r="N30" s="81"/>
      <c r="O30" s="24"/>
      <c r="P30" s="25"/>
      <c r="Q30" s="18"/>
      <c r="R30" s="10"/>
      <c r="S30" s="6"/>
      <c r="T30" s="6"/>
      <c r="U30" s="5"/>
      <c r="V30" s="6"/>
      <c r="W30" s="6"/>
      <c r="X30" s="5"/>
      <c r="Y30" s="6"/>
      <c r="Z30" s="6"/>
      <c r="AA30" s="5"/>
      <c r="AB30" s="5"/>
      <c r="AC30" s="5"/>
      <c r="AD30" s="5"/>
      <c r="AE30" s="5"/>
    </row>
    <row r="31" spans="1:31" ht="30" customHeight="1">
      <c r="A31" s="26"/>
      <c r="B31" s="257"/>
      <c r="C31" s="183" t="s">
        <v>124</v>
      </c>
      <c r="D31" s="55" t="s">
        <v>2</v>
      </c>
      <c r="E31" s="230">
        <f>IF(E29=0,0,(E29/90)+1)</f>
        <v>10.444444444444445</v>
      </c>
      <c r="H31" s="32"/>
      <c r="I31" s="70"/>
      <c r="N31" s="81"/>
      <c r="O31" s="24"/>
      <c r="P31" s="25"/>
      <c r="Q31" s="18"/>
      <c r="R31" s="10"/>
      <c r="S31" s="5"/>
      <c r="T31" s="5"/>
      <c r="U31" s="5"/>
      <c r="V31" s="5"/>
      <c r="W31" s="5"/>
      <c r="X31" s="5"/>
      <c r="Y31" s="5"/>
      <c r="Z31" s="5"/>
      <c r="AA31" s="5"/>
      <c r="AB31" s="4"/>
      <c r="AC31" s="5"/>
      <c r="AD31" s="5"/>
      <c r="AE31" s="5"/>
    </row>
    <row r="32" spans="1:31" ht="30" customHeight="1">
      <c r="A32" s="26"/>
      <c r="B32" s="257"/>
      <c r="C32" s="231" t="s">
        <v>126</v>
      </c>
      <c r="D32" s="58" t="s">
        <v>8</v>
      </c>
      <c r="E32" s="230">
        <f>E10*E12*E6*0.86/5</f>
        <v>671.05800000000011</v>
      </c>
      <c r="H32" s="31"/>
      <c r="I32" s="82"/>
      <c r="N32" s="81"/>
      <c r="O32" s="24"/>
      <c r="P32" s="25"/>
      <c r="Q32" s="18"/>
      <c r="R32" s="13"/>
      <c r="S32" s="6"/>
      <c r="T32" s="6"/>
      <c r="U32" s="5"/>
      <c r="V32" s="6"/>
      <c r="W32" s="6"/>
      <c r="X32" s="5"/>
      <c r="Y32" s="6"/>
      <c r="Z32" s="6"/>
      <c r="AA32" s="5"/>
      <c r="AB32" s="4"/>
      <c r="AC32" s="5"/>
      <c r="AD32" s="5"/>
      <c r="AE32" s="5"/>
    </row>
    <row r="33" spans="1:31" ht="30" customHeight="1">
      <c r="A33" s="26"/>
      <c r="B33" s="257"/>
      <c r="C33" s="183" t="s">
        <v>25</v>
      </c>
      <c r="D33" s="57" t="s">
        <v>128</v>
      </c>
      <c r="E33" s="228">
        <f>(E32/(2.826*0.7))^0.5</f>
        <v>18.418104397812911</v>
      </c>
      <c r="F33" s="233" t="s">
        <v>26</v>
      </c>
      <c r="H33" s="61"/>
      <c r="I33" s="61"/>
      <c r="N33" s="61"/>
      <c r="O33" s="24"/>
      <c r="P33" s="25"/>
      <c r="Q33" s="18"/>
      <c r="R33" s="10"/>
      <c r="S33" s="6"/>
      <c r="T33" s="6"/>
      <c r="U33" s="5"/>
      <c r="V33" s="6"/>
      <c r="W33" s="6"/>
      <c r="X33" s="5"/>
      <c r="Y33" s="6"/>
      <c r="Z33" s="6"/>
      <c r="AA33" s="5"/>
      <c r="AB33" s="4"/>
      <c r="AC33" s="5"/>
      <c r="AD33" s="5"/>
      <c r="AE33" s="5"/>
    </row>
    <row r="34" spans="1:31" ht="30" customHeight="1">
      <c r="A34" s="30"/>
      <c r="C34" s="235" t="s">
        <v>127</v>
      </c>
      <c r="D34" s="236" t="s">
        <v>8</v>
      </c>
      <c r="E34" s="226">
        <f>E22+E27+E32</f>
        <v>1263.1680000000001</v>
      </c>
      <c r="O34" s="24"/>
      <c r="P34" s="25"/>
      <c r="Q34" s="18"/>
      <c r="R34" s="10"/>
      <c r="S34" s="4"/>
      <c r="T34" s="4"/>
      <c r="U34" s="4"/>
      <c r="V34" s="4"/>
      <c r="W34" s="3"/>
      <c r="X34" s="3"/>
      <c r="Y34" s="3"/>
      <c r="Z34" s="4"/>
      <c r="AA34" s="4"/>
      <c r="AB34" s="4"/>
      <c r="AC34" s="5"/>
      <c r="AD34" s="5"/>
      <c r="AE34" s="5"/>
    </row>
    <row r="35" spans="1:31" ht="30" customHeight="1">
      <c r="A35" s="30"/>
      <c r="C35" s="222" t="s">
        <v>129</v>
      </c>
      <c r="D35" s="234" t="s">
        <v>128</v>
      </c>
      <c r="E35" s="232">
        <f>(E34/(2.826*0.7))^0.5</f>
        <v>25.269430761855471</v>
      </c>
      <c r="F35" s="233" t="s">
        <v>130</v>
      </c>
      <c r="H35" s="31"/>
      <c r="I35" s="31"/>
      <c r="O35" s="24"/>
      <c r="P35" s="25"/>
      <c r="Q35" s="18"/>
      <c r="R35" s="4"/>
      <c r="S35" s="4"/>
      <c r="T35" s="5"/>
      <c r="U35" s="5"/>
      <c r="V35" s="5"/>
      <c r="Z35" s="5"/>
      <c r="AA35" s="5"/>
      <c r="AB35" s="5"/>
      <c r="AC35" s="5"/>
      <c r="AD35" s="5"/>
      <c r="AE35" s="5"/>
    </row>
    <row r="36" spans="1:31" ht="30" customHeight="1">
      <c r="A36" s="30"/>
      <c r="C36" s="208" t="s">
        <v>90</v>
      </c>
      <c r="D36" s="238" t="s">
        <v>132</v>
      </c>
      <c r="E36" s="226">
        <f>(E20+E25+E30)*1.15</f>
        <v>202.39999999999998</v>
      </c>
      <c r="H36" s="31"/>
      <c r="I36" s="31"/>
      <c r="O36" s="24"/>
      <c r="P36" s="25"/>
      <c r="Q36" s="18"/>
      <c r="R36" s="10"/>
      <c r="S36" s="4"/>
      <c r="T36" s="5"/>
      <c r="U36" s="5"/>
      <c r="V36" s="5"/>
      <c r="Z36" s="5"/>
      <c r="AA36" s="5"/>
      <c r="AB36" s="5"/>
      <c r="AC36" s="5"/>
      <c r="AD36" s="5"/>
      <c r="AE36" s="5"/>
    </row>
    <row r="37" spans="1:31" ht="30" customHeight="1">
      <c r="A37" s="30"/>
      <c r="B37" s="95"/>
      <c r="C37" s="182" t="s">
        <v>131</v>
      </c>
      <c r="D37" s="57" t="s">
        <v>132</v>
      </c>
      <c r="E37" s="230">
        <f>G16*15</f>
        <v>111</v>
      </c>
      <c r="F37" s="104"/>
      <c r="H37" s="47"/>
      <c r="I37" s="48"/>
      <c r="O37" s="24"/>
      <c r="P37" s="25"/>
      <c r="Q37" s="18"/>
      <c r="R37" s="16"/>
      <c r="S37" s="4"/>
      <c r="T37" s="5"/>
      <c r="U37" s="5"/>
      <c r="V37" s="5"/>
    </row>
    <row r="38" spans="1:31" ht="30" customHeight="1">
      <c r="A38" s="30"/>
      <c r="B38" s="65"/>
      <c r="C38" s="239" t="s">
        <v>134</v>
      </c>
      <c r="D38" s="240" t="s">
        <v>132</v>
      </c>
      <c r="E38" s="241">
        <f>E37-E36</f>
        <v>-91.399999999999977</v>
      </c>
      <c r="F38" s="233">
        <v>30</v>
      </c>
      <c r="H38" s="32"/>
      <c r="I38" s="23"/>
      <c r="O38" s="24"/>
      <c r="P38" s="25"/>
      <c r="Q38" s="18"/>
      <c r="R38" s="11"/>
      <c r="S38" s="5"/>
      <c r="T38" s="5"/>
      <c r="U38" s="5"/>
      <c r="V38" s="5"/>
    </row>
    <row r="39" spans="1:31" ht="30" customHeight="1">
      <c r="A39" s="30"/>
      <c r="B39" s="65"/>
      <c r="C39" s="256" t="s">
        <v>91</v>
      </c>
      <c r="D39" s="256"/>
      <c r="E39" s="256"/>
      <c r="F39" s="256"/>
      <c r="H39" s="32"/>
      <c r="I39" s="23"/>
      <c r="O39" s="24"/>
      <c r="P39" s="25"/>
      <c r="Q39" s="18"/>
      <c r="R39" s="10"/>
      <c r="S39" s="5"/>
      <c r="T39" s="5"/>
      <c r="U39" s="5"/>
      <c r="V39" s="5"/>
    </row>
    <row r="40" spans="1:31" ht="30" customHeight="1">
      <c r="A40" s="30"/>
      <c r="B40" s="56"/>
      <c r="C40" s="37"/>
      <c r="D40" s="223"/>
      <c r="E40" s="96"/>
      <c r="F40" s="237"/>
      <c r="H40" s="31"/>
      <c r="I40" s="31"/>
      <c r="O40" s="24"/>
      <c r="P40" s="25"/>
      <c r="Q40" s="18"/>
      <c r="R40" s="10"/>
      <c r="S40" s="5"/>
      <c r="T40" s="5"/>
      <c r="U40" s="5"/>
      <c r="V40" s="5"/>
    </row>
    <row r="41" spans="1:31" ht="30" customHeight="1">
      <c r="A41" s="30"/>
      <c r="B41" s="97"/>
      <c r="C41" s="7" t="s">
        <v>28</v>
      </c>
      <c r="D41" s="96"/>
      <c r="E41" s="111"/>
      <c r="F41" s="56"/>
      <c r="O41" s="24"/>
      <c r="P41" s="25"/>
      <c r="Q41" s="18"/>
      <c r="R41" s="13"/>
      <c r="S41" s="5"/>
      <c r="T41" s="5"/>
      <c r="U41" s="5"/>
      <c r="V41" s="5"/>
    </row>
    <row r="42" spans="1:31" ht="30" customHeight="1">
      <c r="A42" s="30"/>
      <c r="B42" s="72"/>
      <c r="C42" s="181" t="s">
        <v>29</v>
      </c>
      <c r="D42" s="128" t="s">
        <v>2</v>
      </c>
      <c r="E42" s="156">
        <v>4</v>
      </c>
      <c r="F42" s="108"/>
      <c r="G42" s="56"/>
      <c r="H42" s="255" t="s">
        <v>105</v>
      </c>
      <c r="I42" s="255"/>
      <c r="N42" s="23"/>
      <c r="O42" s="24"/>
      <c r="P42" s="25"/>
      <c r="Q42" s="18"/>
      <c r="R42" s="10"/>
      <c r="S42" s="5"/>
      <c r="T42" s="5"/>
      <c r="U42" s="5"/>
      <c r="V42" s="5"/>
    </row>
    <row r="43" spans="1:31" ht="30" customHeight="1">
      <c r="A43" s="30"/>
      <c r="B43" s="72"/>
      <c r="C43" s="182" t="s">
        <v>58</v>
      </c>
      <c r="D43" s="90" t="s">
        <v>2</v>
      </c>
      <c r="E43" s="150">
        <v>3</v>
      </c>
      <c r="G43" s="56"/>
      <c r="J43" s="47"/>
      <c r="K43" s="33"/>
      <c r="L43" s="33"/>
      <c r="M43" s="33"/>
      <c r="N43" s="33"/>
      <c r="O43" s="24"/>
      <c r="P43" s="25"/>
      <c r="Q43" s="18"/>
      <c r="R43" s="10"/>
      <c r="S43" s="5"/>
      <c r="T43" s="5"/>
      <c r="U43" s="5"/>
      <c r="V43" s="5"/>
    </row>
    <row r="44" spans="1:31" ht="30" customHeight="1">
      <c r="A44" s="30"/>
      <c r="B44" s="94"/>
      <c r="C44" s="182" t="s">
        <v>59</v>
      </c>
      <c r="D44" s="90" t="s">
        <v>2</v>
      </c>
      <c r="E44" s="150">
        <v>1</v>
      </c>
      <c r="F44" s="127"/>
      <c r="G44" s="56"/>
      <c r="J44" s="80"/>
      <c r="K44" s="68"/>
      <c r="L44" s="81"/>
      <c r="M44" s="69"/>
      <c r="N44" s="23"/>
      <c r="O44" s="24"/>
      <c r="P44" s="25"/>
      <c r="Q44" s="18"/>
      <c r="R44" s="13"/>
      <c r="S44" s="5"/>
      <c r="T44" s="5"/>
      <c r="U44" s="5"/>
      <c r="V44" s="5"/>
    </row>
    <row r="45" spans="1:31" ht="30" customHeight="1">
      <c r="A45" s="30"/>
      <c r="B45" s="61"/>
      <c r="C45" s="183" t="s">
        <v>67</v>
      </c>
      <c r="D45" s="90" t="s">
        <v>31</v>
      </c>
      <c r="E45" s="157">
        <f>50*E42+(20*E43-1)+10*E42</f>
        <v>299</v>
      </c>
      <c r="G45" s="56"/>
      <c r="J45" s="189" t="s">
        <v>30</v>
      </c>
      <c r="K45" s="202" t="s">
        <v>103</v>
      </c>
      <c r="L45" s="190" t="s">
        <v>104</v>
      </c>
      <c r="M45" s="190" t="s">
        <v>60</v>
      </c>
      <c r="N45" s="23"/>
      <c r="O45" s="24"/>
      <c r="P45" s="25"/>
      <c r="Q45" s="18"/>
      <c r="R45" s="10"/>
      <c r="S45" s="5"/>
      <c r="T45" s="5"/>
      <c r="U45" s="5"/>
      <c r="V45" s="5"/>
    </row>
    <row r="46" spans="1:31" ht="30" customHeight="1">
      <c r="A46" s="30"/>
      <c r="B46" s="98"/>
      <c r="C46" s="182" t="s">
        <v>68</v>
      </c>
      <c r="D46" s="90" t="s">
        <v>69</v>
      </c>
      <c r="E46" s="85">
        <f>E45*30*1.16</f>
        <v>10405.199999999999</v>
      </c>
      <c r="G46" s="56"/>
      <c r="J46" s="191" t="s">
        <v>61</v>
      </c>
      <c r="K46" s="191" t="s">
        <v>62</v>
      </c>
      <c r="L46" s="192">
        <f>2.08*1.037</f>
        <v>2.1569599999999998</v>
      </c>
      <c r="M46" s="193">
        <v>1.71</v>
      </c>
      <c r="N46" s="64"/>
      <c r="O46" s="24"/>
      <c r="P46" s="25"/>
      <c r="Q46" s="18"/>
      <c r="R46" s="10"/>
      <c r="S46" s="5"/>
      <c r="T46" s="5"/>
      <c r="U46" s="5"/>
      <c r="V46" s="5"/>
    </row>
    <row r="47" spans="1:31" ht="30" customHeight="1">
      <c r="A47" s="30"/>
      <c r="B47" s="71"/>
      <c r="C47" s="182" t="s">
        <v>34</v>
      </c>
      <c r="D47" s="137" t="s">
        <v>33</v>
      </c>
      <c r="E47" s="85">
        <v>2500</v>
      </c>
      <c r="J47" s="191" t="s">
        <v>63</v>
      </c>
      <c r="K47" s="191" t="s">
        <v>64</v>
      </c>
      <c r="L47" s="192">
        <f xml:space="preserve"> 1.99*1.092</f>
        <v>2.1730800000000001</v>
      </c>
      <c r="M47" s="193">
        <v>1.9</v>
      </c>
      <c r="N47" s="65"/>
      <c r="O47" s="24"/>
      <c r="P47" s="25"/>
      <c r="Q47" s="18"/>
      <c r="R47" s="5"/>
      <c r="S47" s="5"/>
      <c r="T47" s="5"/>
      <c r="U47" s="5"/>
      <c r="V47" s="5"/>
    </row>
    <row r="48" spans="1:31" ht="30" customHeight="1">
      <c r="A48" s="30"/>
      <c r="B48" s="71"/>
      <c r="C48" s="182" t="s">
        <v>92</v>
      </c>
      <c r="D48" s="90" t="s">
        <v>0</v>
      </c>
      <c r="E48" s="85">
        <f>E46/E47</f>
        <v>4.1620799999999996</v>
      </c>
      <c r="G48" s="66"/>
      <c r="J48" s="191" t="s">
        <v>65</v>
      </c>
      <c r="K48" s="191" t="s">
        <v>66</v>
      </c>
      <c r="L48" s="193">
        <f>2.1*1.2</f>
        <v>2.52</v>
      </c>
      <c r="M48" s="193">
        <v>2</v>
      </c>
      <c r="N48" s="66"/>
      <c r="O48" s="24"/>
      <c r="P48" s="25"/>
      <c r="Q48" s="18"/>
      <c r="R48" s="5"/>
    </row>
    <row r="49" spans="1:18" ht="30" customHeight="1">
      <c r="A49" s="30"/>
      <c r="B49" s="71"/>
      <c r="C49" s="182" t="s">
        <v>93</v>
      </c>
      <c r="D49" s="90" t="s">
        <v>95</v>
      </c>
      <c r="E49" s="246" t="s">
        <v>94</v>
      </c>
      <c r="G49" s="66"/>
      <c r="J49" s="194"/>
      <c r="K49" s="194"/>
      <c r="L49" s="194"/>
      <c r="M49" s="194"/>
      <c r="N49" s="65"/>
      <c r="O49" s="24"/>
      <c r="P49" s="25"/>
      <c r="Q49" s="18"/>
      <c r="R49" s="5"/>
    </row>
    <row r="50" spans="1:18" ht="30" customHeight="1">
      <c r="A50" s="30"/>
      <c r="B50" s="61"/>
      <c r="C50" s="182" t="s">
        <v>96</v>
      </c>
      <c r="D50" s="137" t="s">
        <v>0</v>
      </c>
      <c r="E50" s="158">
        <v>2.52</v>
      </c>
      <c r="G50" s="66"/>
      <c r="J50" s="194"/>
      <c r="K50" s="194"/>
      <c r="L50" s="194"/>
      <c r="M50" s="194"/>
      <c r="N50" s="64"/>
      <c r="O50" s="24"/>
      <c r="P50" s="25"/>
      <c r="Q50" s="18"/>
      <c r="R50" s="5"/>
    </row>
    <row r="51" spans="1:18" ht="30" customHeight="1">
      <c r="A51" s="19"/>
      <c r="B51" s="61"/>
      <c r="C51" s="182" t="s">
        <v>102</v>
      </c>
      <c r="D51" s="90" t="s">
        <v>0</v>
      </c>
      <c r="E51" s="84">
        <v>2</v>
      </c>
      <c r="F51" s="56"/>
      <c r="G51" s="66"/>
      <c r="J51" s="195"/>
      <c r="K51" s="195"/>
      <c r="L51" s="196"/>
      <c r="M51" s="197"/>
      <c r="N51" s="65"/>
      <c r="O51" s="24"/>
      <c r="P51" s="25"/>
      <c r="Q51" s="18"/>
      <c r="R51" s="5"/>
    </row>
    <row r="52" spans="1:18" ht="30" customHeight="1">
      <c r="A52" s="27"/>
      <c r="B52" s="83"/>
      <c r="C52" s="182" t="s">
        <v>70</v>
      </c>
      <c r="D52" s="137" t="s">
        <v>2</v>
      </c>
      <c r="E52" s="159">
        <f>(E48/E51)</f>
        <v>2.0810399999999998</v>
      </c>
      <c r="F52" s="216">
        <v>2</v>
      </c>
      <c r="G52" s="56"/>
      <c r="J52" s="198"/>
      <c r="K52" s="199"/>
      <c r="L52" s="200"/>
      <c r="M52" s="201"/>
      <c r="N52" s="64"/>
      <c r="O52" s="24"/>
      <c r="P52" s="25"/>
      <c r="Q52" s="18"/>
      <c r="R52" s="5"/>
    </row>
    <row r="53" spans="1:18" ht="30" customHeight="1">
      <c r="A53" s="27"/>
      <c r="B53" s="83"/>
      <c r="C53" s="184" t="s">
        <v>71</v>
      </c>
      <c r="D53" s="136" t="s">
        <v>24</v>
      </c>
      <c r="E53" s="160">
        <f>F52*E50*50</f>
        <v>252</v>
      </c>
      <c r="F53" s="217">
        <v>268</v>
      </c>
      <c r="G53" s="56"/>
      <c r="N53" s="64"/>
      <c r="O53" s="24"/>
      <c r="P53" s="25"/>
      <c r="Q53" s="18"/>
      <c r="R53" s="5"/>
    </row>
    <row r="54" spans="1:18" ht="30" customHeight="1">
      <c r="A54" s="27"/>
      <c r="B54" s="83"/>
      <c r="G54" s="56"/>
      <c r="N54" s="64"/>
      <c r="O54" s="24"/>
      <c r="P54" s="25"/>
      <c r="Q54" s="18"/>
      <c r="R54" s="5"/>
    </row>
    <row r="55" spans="1:18" ht="30" customHeight="1">
      <c r="A55" s="27"/>
      <c r="B55" s="83"/>
      <c r="C55" s="242" t="s">
        <v>106</v>
      </c>
      <c r="D55" s="243" t="s">
        <v>37</v>
      </c>
      <c r="E55" s="248" t="s">
        <v>107</v>
      </c>
      <c r="G55" s="56"/>
      <c r="N55" s="66"/>
      <c r="O55" s="24"/>
      <c r="P55" s="25"/>
      <c r="Q55" s="18"/>
      <c r="R55" s="5"/>
    </row>
    <row r="56" spans="1:18" ht="34.5" customHeight="1">
      <c r="A56" s="27"/>
      <c r="B56" s="73"/>
      <c r="C56" s="208" t="s">
        <v>108</v>
      </c>
      <c r="D56" s="128" t="s">
        <v>135</v>
      </c>
      <c r="E56" s="151">
        <v>268</v>
      </c>
      <c r="G56" s="102"/>
      <c r="N56" s="66"/>
      <c r="O56" s="24"/>
      <c r="P56" s="25"/>
      <c r="Q56" s="18"/>
      <c r="R56" s="5"/>
    </row>
    <row r="57" spans="1:18" ht="34.5" customHeight="1">
      <c r="A57" s="61"/>
      <c r="B57" s="59"/>
      <c r="C57" s="184" t="s">
        <v>136</v>
      </c>
      <c r="D57" s="132" t="s">
        <v>11</v>
      </c>
      <c r="E57" s="247">
        <v>2.2000000000000002</v>
      </c>
      <c r="N57" s="66"/>
      <c r="O57" s="24"/>
      <c r="P57" s="25"/>
      <c r="Q57" s="18"/>
      <c r="R57" s="5"/>
    </row>
    <row r="58" spans="1:18" ht="34.5" customHeight="1">
      <c r="A58" s="27"/>
      <c r="B58" s="30"/>
      <c r="H58" s="249" t="s">
        <v>42</v>
      </c>
      <c r="I58" s="250"/>
      <c r="J58" s="250"/>
      <c r="K58" s="250"/>
      <c r="L58" s="250"/>
      <c r="M58" s="251"/>
      <c r="N58" s="66"/>
      <c r="O58" s="24"/>
      <c r="P58" s="25"/>
      <c r="Q58" s="18"/>
      <c r="R58" s="5"/>
    </row>
    <row r="59" spans="1:18" ht="34.5" customHeight="1">
      <c r="A59" s="27"/>
      <c r="B59" s="27"/>
      <c r="C59" s="114" t="s">
        <v>35</v>
      </c>
      <c r="D59" s="3"/>
      <c r="E59" s="3"/>
      <c r="F59" s="63"/>
      <c r="H59" s="131" t="s">
        <v>36</v>
      </c>
      <c r="I59" s="126" t="s">
        <v>43</v>
      </c>
      <c r="J59" s="132" t="s">
        <v>44</v>
      </c>
      <c r="K59" s="133" t="s">
        <v>45</v>
      </c>
      <c r="L59" s="133" t="s">
        <v>0</v>
      </c>
      <c r="M59" s="133" t="s">
        <v>46</v>
      </c>
      <c r="N59" s="66"/>
      <c r="O59" s="24"/>
      <c r="P59" s="25"/>
      <c r="Q59" s="18"/>
      <c r="R59" s="5"/>
    </row>
    <row r="60" spans="1:18" ht="34.5" customHeight="1">
      <c r="A60" s="27"/>
      <c r="B60" s="61"/>
      <c r="C60" s="115" t="s">
        <v>120</v>
      </c>
      <c r="D60" s="116" t="s">
        <v>11</v>
      </c>
      <c r="E60" s="186">
        <f>(G16 /3.5)+3+1+2+E57/3</f>
        <v>8.8476190476190482</v>
      </c>
      <c r="F60" s="117"/>
      <c r="H60" s="163" t="s">
        <v>47</v>
      </c>
      <c r="I60" s="164" t="s">
        <v>48</v>
      </c>
      <c r="J60" s="164" t="s">
        <v>98</v>
      </c>
      <c r="K60" s="165" t="s">
        <v>99</v>
      </c>
      <c r="L60" s="166">
        <v>1.81</v>
      </c>
      <c r="M60" s="165">
        <v>380</v>
      </c>
      <c r="N60" s="66"/>
      <c r="O60" s="24"/>
      <c r="P60" s="25"/>
      <c r="Q60" s="18"/>
      <c r="R60" s="5"/>
    </row>
    <row r="61" spans="1:18" ht="34.5" customHeight="1">
      <c r="A61" s="27"/>
      <c r="B61" s="27"/>
      <c r="C61" s="118" t="s">
        <v>36</v>
      </c>
      <c r="D61" s="119" t="s">
        <v>37</v>
      </c>
      <c r="E61" s="120" t="s">
        <v>38</v>
      </c>
      <c r="F61" s="117"/>
      <c r="H61" s="167" t="s">
        <v>49</v>
      </c>
      <c r="I61" s="168" t="s">
        <v>50</v>
      </c>
      <c r="J61" s="169" t="s">
        <v>82</v>
      </c>
      <c r="K61" s="161" t="s">
        <v>51</v>
      </c>
      <c r="L61" s="146">
        <v>1.65</v>
      </c>
      <c r="M61" s="170">
        <v>270</v>
      </c>
      <c r="N61" s="63"/>
      <c r="O61" s="24"/>
      <c r="P61" s="25"/>
      <c r="Q61" s="18"/>
      <c r="R61" s="5"/>
    </row>
    <row r="62" spans="1:18" ht="34.5" customHeight="1">
      <c r="A62" s="27"/>
      <c r="C62" s="121" t="s">
        <v>39</v>
      </c>
      <c r="D62" s="119" t="s">
        <v>0</v>
      </c>
      <c r="E62" s="84">
        <v>1.81</v>
      </c>
      <c r="F62" s="117"/>
      <c r="H62" s="134" t="s">
        <v>52</v>
      </c>
      <c r="I62" s="135" t="s">
        <v>53</v>
      </c>
      <c r="J62" s="89" t="s">
        <v>54</v>
      </c>
      <c r="K62" s="89" t="s">
        <v>84</v>
      </c>
      <c r="L62" s="144">
        <v>1.94</v>
      </c>
      <c r="M62" s="145">
        <v>405</v>
      </c>
      <c r="N62" s="63"/>
      <c r="O62" s="24"/>
      <c r="P62" s="25"/>
      <c r="Q62" s="18"/>
      <c r="R62" s="5"/>
    </row>
    <row r="63" spans="1:18" ht="34.5" customHeight="1">
      <c r="A63" s="27"/>
      <c r="C63" s="121" t="s">
        <v>97</v>
      </c>
      <c r="D63" s="119" t="s">
        <v>32</v>
      </c>
      <c r="E63" s="84">
        <v>380</v>
      </c>
      <c r="F63" s="122"/>
      <c r="H63" s="134" t="s">
        <v>55</v>
      </c>
      <c r="I63" s="135" t="s">
        <v>89</v>
      </c>
      <c r="J63" s="161" t="s">
        <v>83</v>
      </c>
      <c r="K63" s="161" t="s">
        <v>56</v>
      </c>
      <c r="L63" s="146">
        <f>1.14*1.72</f>
        <v>1.9607999999999999</v>
      </c>
      <c r="M63" s="171">
        <v>395</v>
      </c>
      <c r="O63" s="24"/>
      <c r="P63" s="25"/>
      <c r="Q63" s="18"/>
      <c r="R63" s="5"/>
    </row>
    <row r="64" spans="1:18" ht="34.5" customHeight="1">
      <c r="A64" s="27"/>
      <c r="B64" s="59"/>
      <c r="C64" s="121" t="s">
        <v>40</v>
      </c>
      <c r="D64" s="119" t="s">
        <v>2</v>
      </c>
      <c r="E64" s="99">
        <f>E60*1000/E63</f>
        <v>23.283208020050125</v>
      </c>
      <c r="F64" s="129">
        <v>24</v>
      </c>
      <c r="G64" s="102"/>
      <c r="H64" s="162"/>
      <c r="I64" s="162"/>
      <c r="J64" s="162"/>
      <c r="K64" s="162"/>
      <c r="L64" s="162"/>
      <c r="M64" s="162"/>
      <c r="O64" s="24"/>
      <c r="P64" s="25"/>
      <c r="Q64" s="18"/>
      <c r="R64" s="5"/>
    </row>
    <row r="65" spans="1:18" ht="34.5" customHeight="1">
      <c r="A65" s="27"/>
      <c r="B65" s="59"/>
      <c r="C65" s="121" t="s">
        <v>41</v>
      </c>
      <c r="D65" s="119" t="s">
        <v>0</v>
      </c>
      <c r="E65" s="123">
        <f>E62*F64</f>
        <v>43.44</v>
      </c>
      <c r="F65" s="122"/>
      <c r="G65" s="102"/>
      <c r="H65" s="162"/>
      <c r="I65" s="162"/>
      <c r="J65" s="162"/>
      <c r="K65" s="162"/>
      <c r="L65" s="162"/>
      <c r="M65" s="162"/>
      <c r="O65" s="24"/>
      <c r="P65" s="25"/>
      <c r="Q65" s="18"/>
      <c r="R65" s="5"/>
    </row>
    <row r="66" spans="1:18" ht="34.5" customHeight="1">
      <c r="A66" s="29"/>
      <c r="B66" s="59"/>
      <c r="C66" s="213" t="s">
        <v>117</v>
      </c>
      <c r="D66" s="118" t="s">
        <v>6</v>
      </c>
      <c r="E66" s="84">
        <v>1.038</v>
      </c>
      <c r="G66" s="103"/>
      <c r="H66" s="162"/>
      <c r="I66" s="162"/>
      <c r="J66" s="162"/>
      <c r="K66" s="162"/>
      <c r="L66" s="162"/>
      <c r="M66" s="162"/>
      <c r="O66" s="5"/>
      <c r="P66" s="5"/>
      <c r="Q66" s="5"/>
      <c r="R66" s="5"/>
    </row>
    <row r="67" spans="1:18" ht="34.5" customHeight="1">
      <c r="A67" s="29"/>
      <c r="B67" s="59"/>
      <c r="C67" s="213" t="s">
        <v>118</v>
      </c>
      <c r="D67" s="118" t="s">
        <v>6</v>
      </c>
      <c r="E67" s="185">
        <f>F64*E66*1.05</f>
        <v>26.157599999999999</v>
      </c>
      <c r="G67" s="104"/>
      <c r="H67" s="172"/>
      <c r="I67" s="172"/>
      <c r="J67" s="172"/>
      <c r="K67" s="172"/>
      <c r="L67" s="172"/>
      <c r="M67" s="172"/>
      <c r="N67" s="23"/>
      <c r="O67" s="5"/>
      <c r="P67" s="5"/>
      <c r="Q67" s="5"/>
      <c r="R67" s="5"/>
    </row>
    <row r="68" spans="1:18" ht="34.5" customHeight="1">
      <c r="A68" s="28"/>
      <c r="B68" s="59"/>
      <c r="C68" s="124" t="s">
        <v>72</v>
      </c>
      <c r="D68" s="125" t="s">
        <v>11</v>
      </c>
      <c r="E68" s="215">
        <f>E60*1.2</f>
        <v>10.617142857142857</v>
      </c>
      <c r="F68" s="214" t="s">
        <v>80</v>
      </c>
      <c r="N68" s="23"/>
    </row>
    <row r="69" spans="1:18" ht="34.5" customHeight="1">
      <c r="J69" s="187" t="s">
        <v>100</v>
      </c>
    </row>
    <row r="70" spans="1:18" ht="34.5" customHeight="1">
      <c r="C70" s="141" t="s">
        <v>87</v>
      </c>
      <c r="D70" s="130"/>
      <c r="G70" s="102"/>
    </row>
    <row r="71" spans="1:18" ht="34.5" customHeight="1">
      <c r="C71" s="140" t="s">
        <v>110</v>
      </c>
      <c r="D71" s="130"/>
      <c r="G71" s="102"/>
    </row>
    <row r="72" spans="1:18" ht="34.5" customHeight="1">
      <c r="C72" s="67" t="s">
        <v>121</v>
      </c>
      <c r="E72" s="218"/>
      <c r="F72" s="219" t="s">
        <v>109</v>
      </c>
      <c r="G72" s="220"/>
      <c r="H72" s="221" t="s">
        <v>114</v>
      </c>
    </row>
    <row r="73" spans="1:18" ht="34.5" customHeight="1">
      <c r="A73" s="61"/>
      <c r="C73" s="67" t="s">
        <v>75</v>
      </c>
      <c r="E73" s="209" t="s">
        <v>111</v>
      </c>
      <c r="F73" s="210" t="s">
        <v>112</v>
      </c>
      <c r="G73" s="211" t="s">
        <v>113</v>
      </c>
      <c r="H73" s="212" t="s">
        <v>11</v>
      </c>
    </row>
    <row r="74" spans="1:18" ht="34.5" customHeight="1">
      <c r="A74" s="61"/>
      <c r="B74" s="61"/>
      <c r="C74" s="67" t="s">
        <v>76</v>
      </c>
      <c r="E74" s="169" t="s">
        <v>107</v>
      </c>
      <c r="F74" s="170">
        <v>268</v>
      </c>
      <c r="G74" s="89">
        <v>0.7</v>
      </c>
      <c r="H74" s="204">
        <v>1.5</v>
      </c>
    </row>
    <row r="75" spans="1:18" ht="34.5" customHeight="1">
      <c r="A75" s="61"/>
      <c r="B75" s="59"/>
      <c r="C75" s="67" t="s">
        <v>116</v>
      </c>
      <c r="E75" s="169" t="s">
        <v>65</v>
      </c>
      <c r="F75" s="170">
        <v>264</v>
      </c>
      <c r="G75" s="89">
        <v>0.8</v>
      </c>
      <c r="H75" s="204">
        <v>1.5</v>
      </c>
    </row>
    <row r="76" spans="1:18" ht="45" customHeight="1">
      <c r="B76" s="62"/>
      <c r="C76" s="67" t="s">
        <v>77</v>
      </c>
      <c r="E76" s="205" t="s">
        <v>115</v>
      </c>
      <c r="F76" s="206">
        <v>208</v>
      </c>
      <c r="G76" s="132">
        <v>0.49</v>
      </c>
      <c r="H76" s="207">
        <v>2</v>
      </c>
    </row>
    <row r="77" spans="1:18" ht="45" customHeight="1">
      <c r="B77" s="62"/>
      <c r="C77" s="67" t="s">
        <v>78</v>
      </c>
      <c r="D77" s="105"/>
      <c r="E77" s="103"/>
      <c r="F77" s="203"/>
      <c r="G77" s="180"/>
    </row>
    <row r="78" spans="1:18" ht="45" customHeight="1">
      <c r="B78" s="62"/>
      <c r="C78" s="67" t="s">
        <v>79</v>
      </c>
      <c r="F78" s="103"/>
    </row>
    <row r="79" spans="1:18" ht="45" customHeight="1">
      <c r="B79" s="62"/>
      <c r="F79" s="102"/>
      <c r="G79" s="102"/>
    </row>
    <row r="81" spans="2:9" ht="45" customHeight="1">
      <c r="B81" s="5"/>
      <c r="C81" s="5"/>
      <c r="D81" s="60"/>
      <c r="E81" s="60"/>
      <c r="F81" s="60"/>
      <c r="G81" s="5"/>
      <c r="H81" s="5"/>
      <c r="I81" s="5"/>
    </row>
    <row r="82" spans="2:9" ht="45" customHeight="1">
      <c r="B82" s="59"/>
      <c r="C82" s="51"/>
      <c r="D82" s="54"/>
      <c r="E82" s="53"/>
      <c r="F82" s="53"/>
      <c r="G82" s="53"/>
      <c r="H82" s="53"/>
      <c r="I82" s="52"/>
    </row>
    <row r="83" spans="2:9" ht="45" customHeight="1">
      <c r="B83" s="59"/>
      <c r="C83" s="51"/>
      <c r="D83" s="54"/>
      <c r="E83" s="53"/>
      <c r="F83" s="5"/>
      <c r="G83" s="5"/>
      <c r="H83" s="32"/>
      <c r="I83" s="23"/>
    </row>
    <row r="84" spans="2:9" ht="45" customHeight="1">
      <c r="B84" s="59"/>
      <c r="C84" s="51"/>
      <c r="D84" s="54"/>
      <c r="E84" s="53"/>
      <c r="F84" s="5"/>
      <c r="G84" s="5"/>
      <c r="H84" s="31"/>
      <c r="I84" s="49"/>
    </row>
    <row r="85" spans="2:9" ht="45" customHeight="1">
      <c r="B85" s="59"/>
      <c r="C85" s="51"/>
      <c r="D85" s="56"/>
      <c r="E85" s="53"/>
      <c r="F85" s="5"/>
      <c r="G85" s="5"/>
      <c r="H85" s="5"/>
      <c r="I85" s="5"/>
    </row>
    <row r="86" spans="2:9" ht="45" customHeight="1">
      <c r="B86" s="5"/>
      <c r="C86" s="51"/>
      <c r="D86" s="55"/>
      <c r="E86" s="53"/>
      <c r="F86" s="5"/>
      <c r="G86" s="5"/>
      <c r="H86" s="5"/>
      <c r="I86" s="5"/>
    </row>
    <row r="87" spans="2:9" ht="45" customHeight="1">
      <c r="B87" s="5"/>
      <c r="C87" s="51"/>
      <c r="D87" s="57"/>
      <c r="E87" s="53"/>
      <c r="F87" s="5"/>
      <c r="G87" s="5"/>
      <c r="H87" s="5"/>
      <c r="I87" s="5"/>
    </row>
    <row r="88" spans="2:9" ht="45" customHeight="1">
      <c r="B88" s="5"/>
      <c r="C88" s="51"/>
      <c r="D88" s="58"/>
      <c r="E88" s="53"/>
      <c r="F88" s="5"/>
      <c r="G88" s="5"/>
      <c r="H88" s="5"/>
      <c r="I88" s="5"/>
    </row>
    <row r="89" spans="2:9" ht="45" customHeight="1">
      <c r="B89" s="5"/>
      <c r="C89" s="5"/>
      <c r="D89" s="58"/>
      <c r="E89" s="53"/>
      <c r="F89" s="5"/>
      <c r="G89" s="5"/>
      <c r="H89" s="5"/>
      <c r="I89" s="5"/>
    </row>
    <row r="90" spans="2:9" ht="45" customHeight="1">
      <c r="B90" s="5"/>
      <c r="C90" s="5"/>
      <c r="D90" s="5"/>
      <c r="E90" s="5"/>
      <c r="F90" s="5"/>
      <c r="G90" s="5"/>
      <c r="H90" s="5"/>
      <c r="I90" s="5"/>
    </row>
  </sheetData>
  <sheetProtection password="F3B8" sheet="1" objects="1" scenarios="1" selectLockedCells="1"/>
  <customSheetViews>
    <customSheetView guid="{4BED42D2-EED8-4216-8E0B-F832B8F9A49A}" scale="50" showPageBreaks="1" printArea="1" view="pageLayout" topLeftCell="A7">
      <selection activeCell="A16" sqref="A16:B16"/>
      <pageMargins left="0.7" right="0.7" top="0.75" bottom="0.75" header="0.3" footer="0.3"/>
      <pageSetup paperSize="9" scale="35" orientation="portrait" r:id="rId1"/>
    </customSheetView>
  </customSheetViews>
  <mergeCells count="11">
    <mergeCell ref="B19:B23"/>
    <mergeCell ref="B24:B28"/>
    <mergeCell ref="B29:B33"/>
    <mergeCell ref="E2:M2"/>
    <mergeCell ref="E3:M3"/>
    <mergeCell ref="E4:M4"/>
    <mergeCell ref="H58:M58"/>
    <mergeCell ref="G5:K5"/>
    <mergeCell ref="H10:I10"/>
    <mergeCell ref="H42:I42"/>
    <mergeCell ref="C39:F39"/>
  </mergeCells>
  <pageMargins left="0.7" right="0.7" top="0.75" bottom="0.75" header="0.3" footer="0.3"/>
  <pageSetup paperSize="9" scale="28" orientation="portrait" r:id="rId2"/>
  <rowBreaks count="1" manualBreakCount="1">
    <brk id="82" max="25" man="1"/>
  </rowBreaks>
  <colBreaks count="1" manualBreakCount="1">
    <brk id="14" max="128" man="1"/>
  </colBreaks>
  <drawing r:id="rId3"/>
  <legacyDrawing r:id="rId4"/>
  <picture r:id="rId5"/>
  <oleObjects>
    <oleObject progId="AutoCAD.Drawing.18" shapeId="1029" r:id="rId6"/>
    <oleObject progId="AutoCAD.Drawing.18" shapeId="1030" r:id="rId7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Loffredo</dc:creator>
  <cp:lastModifiedBy>utente</cp:lastModifiedBy>
  <cp:lastPrinted>2011-08-14T12:44:04Z</cp:lastPrinted>
  <dcterms:created xsi:type="dcterms:W3CDTF">2011-08-14T12:36:06Z</dcterms:created>
  <dcterms:modified xsi:type="dcterms:W3CDTF">2023-02-16T03:31:06Z</dcterms:modified>
</cp:coreProperties>
</file>