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15" yWindow="105" windowWidth="19425" windowHeight="9945"/>
  </bookViews>
  <sheets>
    <sheet name="Foglio1" sheetId="1" r:id="rId1"/>
    <sheet name="Foglio2" sheetId="4" r:id="rId2"/>
    <sheet name="Foglio3" sheetId="5" r:id="rId3"/>
  </sheets>
  <definedNames>
    <definedName name="_xlnm.Print_Area" localSheetId="0">Foglio1!$A$1:$U$129</definedName>
    <definedName name="_xlnm.Print_Area" localSheetId="1">Foglio2!$A$1:$Z$40</definedName>
    <definedName name="_xlnm.Print_Area" localSheetId="2">Foglio3!$A$1:$Z$46</definedName>
  </definedNames>
  <calcPr calcId="125725"/>
</workbook>
</file>

<file path=xl/calcChain.xml><?xml version="1.0" encoding="utf-8"?>
<calcChain xmlns="http://schemas.openxmlformats.org/spreadsheetml/2006/main">
  <c r="I44" i="1"/>
  <c r="G44"/>
  <c r="F44"/>
  <c r="E44"/>
  <c r="D44"/>
  <c r="E28"/>
  <c r="F28"/>
  <c r="G28"/>
  <c r="I28"/>
  <c r="D28"/>
  <c r="I43"/>
  <c r="L43" s="1"/>
  <c r="F43"/>
  <c r="G43" s="1"/>
  <c r="J43" s="1"/>
  <c r="E43"/>
  <c r="I42"/>
  <c r="L42" s="1"/>
  <c r="F42"/>
  <c r="G42" s="1"/>
  <c r="J42" s="1"/>
  <c r="E42"/>
  <c r="I41"/>
  <c r="L41" s="1"/>
  <c r="F41"/>
  <c r="G41" s="1"/>
  <c r="J41" s="1"/>
  <c r="E41"/>
  <c r="I40"/>
  <c r="L40" s="1"/>
  <c r="F40"/>
  <c r="G40" s="1"/>
  <c r="E40"/>
  <c r="I39"/>
  <c r="L39" s="1"/>
  <c r="E39"/>
  <c r="F39" s="1"/>
  <c r="G39" s="1"/>
  <c r="I38"/>
  <c r="L38" s="1"/>
  <c r="F38"/>
  <c r="G38" s="1"/>
  <c r="E38"/>
  <c r="I37"/>
  <c r="L37" s="1"/>
  <c r="F37"/>
  <c r="G37" s="1"/>
  <c r="E37"/>
  <c r="I36"/>
  <c r="L36" s="1"/>
  <c r="F36"/>
  <c r="G36" s="1"/>
  <c r="E36"/>
  <c r="I35"/>
  <c r="L35" s="1"/>
  <c r="E35"/>
  <c r="F35" s="1"/>
  <c r="G35" s="1"/>
  <c r="I34"/>
  <c r="L34" s="1"/>
  <c r="F34"/>
  <c r="G34" s="1"/>
  <c r="E34"/>
  <c r="I19"/>
  <c r="I20"/>
  <c r="I21"/>
  <c r="I22"/>
  <c r="I23"/>
  <c r="I24"/>
  <c r="I25"/>
  <c r="I26"/>
  <c r="I27"/>
  <c r="I18"/>
  <c r="K18" s="1"/>
  <c r="K41" l="1"/>
  <c r="M41" s="1"/>
  <c r="K42"/>
  <c r="M42" s="1"/>
  <c r="K43"/>
  <c r="M43" s="1"/>
  <c r="J34"/>
  <c r="K34"/>
  <c r="M34" s="1"/>
  <c r="J38"/>
  <c r="K38"/>
  <c r="M38" s="1"/>
  <c r="J35"/>
  <c r="K35"/>
  <c r="M35" s="1"/>
  <c r="J39"/>
  <c r="K39"/>
  <c r="M39" s="1"/>
  <c r="J36"/>
  <c r="K36"/>
  <c r="M36" s="1"/>
  <c r="J40"/>
  <c r="K40"/>
  <c r="M40" s="1"/>
  <c r="J37"/>
  <c r="K37"/>
  <c r="M37" s="1"/>
  <c r="L25" l="1"/>
  <c r="L26"/>
  <c r="L27"/>
  <c r="G27"/>
  <c r="J27" s="1"/>
  <c r="F19"/>
  <c r="G19" s="1"/>
  <c r="J19" s="1"/>
  <c r="F23"/>
  <c r="G23" s="1"/>
  <c r="J23" s="1"/>
  <c r="F26"/>
  <c r="G26" s="1"/>
  <c r="J26" s="1"/>
  <c r="F27"/>
  <c r="E19"/>
  <c r="E20"/>
  <c r="F20" s="1"/>
  <c r="G20" s="1"/>
  <c r="J20" s="1"/>
  <c r="E21"/>
  <c r="F21" s="1"/>
  <c r="G21" s="1"/>
  <c r="J21" s="1"/>
  <c r="E22"/>
  <c r="F22" s="1"/>
  <c r="G22" s="1"/>
  <c r="J22" s="1"/>
  <c r="E23"/>
  <c r="E24"/>
  <c r="F24" s="1"/>
  <c r="G24" s="1"/>
  <c r="J24" s="1"/>
  <c r="E25"/>
  <c r="F25" s="1"/>
  <c r="G25" s="1"/>
  <c r="J25" s="1"/>
  <c r="E26"/>
  <c r="E27"/>
  <c r="E18"/>
  <c r="F18" s="1"/>
  <c r="K26" l="1"/>
  <c r="M26" s="1"/>
  <c r="K22"/>
  <c r="K27"/>
  <c r="M27" s="1"/>
  <c r="K23"/>
  <c r="K24"/>
  <c r="K20"/>
  <c r="L19" s="1"/>
  <c r="K19"/>
  <c r="K25"/>
  <c r="M25" s="1"/>
  <c r="K21"/>
  <c r="G18"/>
  <c r="L22" l="1"/>
  <c r="L23"/>
  <c r="M23" s="1"/>
  <c r="L20"/>
  <c r="M20" s="1"/>
  <c r="L18"/>
  <c r="L24"/>
  <c r="L21"/>
  <c r="M21" s="1"/>
  <c r="M22"/>
  <c r="M24"/>
  <c r="M19"/>
  <c r="J18"/>
  <c r="M18" l="1"/>
  <c r="L28"/>
</calcChain>
</file>

<file path=xl/sharedStrings.xml><?xml version="1.0" encoding="utf-8"?>
<sst xmlns="http://schemas.openxmlformats.org/spreadsheetml/2006/main" count="61" uniqueCount="40">
  <si>
    <t xml:space="preserve">Tubazione </t>
  </si>
  <si>
    <t>C</t>
  </si>
  <si>
    <t>L/h</t>
  </si>
  <si>
    <t>V</t>
  </si>
  <si>
    <t>m2</t>
  </si>
  <si>
    <t>m3</t>
  </si>
  <si>
    <t>W</t>
  </si>
  <si>
    <t>m</t>
  </si>
  <si>
    <t>L</t>
  </si>
  <si>
    <t>m/s</t>
  </si>
  <si>
    <t>16x2</t>
  </si>
  <si>
    <t>Classe energetica</t>
  </si>
  <si>
    <t>Altezza ambienti m</t>
  </si>
  <si>
    <t>P.R. solo riscaldamento</t>
  </si>
  <si>
    <r>
      <t xml:space="preserve">Scheda di calcolo nel sistema </t>
    </r>
    <r>
      <rPr>
        <sz val="24"/>
        <color rgb="FFFF0000"/>
        <rFont val="Arial Black"/>
        <family val="2"/>
      </rPr>
      <t>riscaldamento</t>
    </r>
    <r>
      <rPr>
        <sz val="24"/>
        <color theme="1"/>
        <rFont val="Arial Black"/>
        <family val="2"/>
      </rPr>
      <t xml:space="preserve"> </t>
    </r>
  </si>
  <si>
    <t>Di</t>
  </si>
  <si>
    <t>bagno</t>
  </si>
  <si>
    <t>camera 1-B</t>
  </si>
  <si>
    <t>camera 1.A</t>
  </si>
  <si>
    <t>cucina 1</t>
  </si>
  <si>
    <t>soggiorno  1B</t>
  </si>
  <si>
    <t>soggiorno  1A</t>
  </si>
  <si>
    <t>cameretta 1</t>
  </si>
  <si>
    <t>Arredo bagno</t>
  </si>
  <si>
    <t>∆p m</t>
  </si>
  <si>
    <t xml:space="preserve">giri in </t>
  </si>
  <si>
    <t>apertura</t>
  </si>
  <si>
    <t>passo</t>
  </si>
  <si>
    <t>mm</t>
  </si>
  <si>
    <t>Fa.2139.2</t>
  </si>
  <si>
    <r>
      <t xml:space="preserve">REGOLAZIONE MICROMETRICA </t>
    </r>
    <r>
      <rPr>
        <b/>
        <i/>
        <sz val="26"/>
        <color indexed="30"/>
        <rFont val="Arial Black"/>
        <family val="2"/>
      </rPr>
      <t>(regolatori di flusso)</t>
    </r>
  </si>
  <si>
    <t>Totale</t>
  </si>
  <si>
    <t>S</t>
  </si>
  <si>
    <t>P</t>
  </si>
  <si>
    <t>Q</t>
  </si>
  <si>
    <t>ambiente</t>
  </si>
  <si>
    <t>tipo</t>
  </si>
  <si>
    <t>ZONA</t>
  </si>
  <si>
    <t>TIPO</t>
  </si>
  <si>
    <t>o similare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</si>
</sst>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0"/>
      <color rgb="FF0070C0"/>
      <name val="Arial Narrow"/>
      <family val="2"/>
    </font>
    <font>
      <b/>
      <sz val="20"/>
      <name val="Arial Narrow"/>
      <family val="2"/>
    </font>
    <font>
      <b/>
      <sz val="20"/>
      <color rgb="FFFF0000"/>
      <name val="Arial Narrow"/>
      <family val="2"/>
    </font>
    <font>
      <b/>
      <sz val="20"/>
      <color theme="0"/>
      <name val="Arial Narrow"/>
      <family val="2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Arial Black"/>
      <family val="2"/>
    </font>
    <font>
      <sz val="24"/>
      <color theme="1"/>
      <name val="Arial Narrow"/>
      <family val="2"/>
    </font>
    <font>
      <b/>
      <sz val="24"/>
      <color theme="1"/>
      <name val="Arial Narrow"/>
      <family val="2"/>
    </font>
    <font>
      <b/>
      <sz val="11"/>
      <color theme="1"/>
      <name val="Arial Narrow"/>
      <family val="2"/>
    </font>
    <font>
      <sz val="20"/>
      <color theme="1"/>
      <name val="Arial Black"/>
      <family val="2"/>
    </font>
    <font>
      <sz val="20"/>
      <color theme="1"/>
      <name val="Aharoni"/>
      <charset val="177"/>
    </font>
    <font>
      <sz val="11"/>
      <color theme="1"/>
      <name val="Aharoni"/>
      <charset val="177"/>
    </font>
    <font>
      <b/>
      <i/>
      <sz val="22"/>
      <color rgb="FFFF0000"/>
      <name val="Arial"/>
      <family val="2"/>
    </font>
    <font>
      <b/>
      <sz val="24"/>
      <name val="Arial Narrow"/>
      <family val="2"/>
    </font>
    <font>
      <sz val="24"/>
      <color rgb="FFFF0000"/>
      <name val="Arial Black"/>
      <family val="2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 Narrow"/>
      <family val="2"/>
    </font>
    <font>
      <sz val="20"/>
      <color theme="0"/>
      <name val="Arial Narrow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6"/>
      <color rgb="FF0070C0"/>
      <name val="Arial Black"/>
      <family val="2"/>
    </font>
    <font>
      <b/>
      <i/>
      <sz val="26"/>
      <color indexed="30"/>
      <name val="Arial Black"/>
      <family val="2"/>
    </font>
    <font>
      <i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0" fillId="0" borderId="0" xfId="0" applyBorder="1"/>
    <xf numFmtId="0" fontId="6" fillId="0" borderId="0" xfId="0" applyFont="1" applyAlignment="1" applyProtection="1">
      <alignment horizontal="center"/>
    </xf>
    <xf numFmtId="0" fontId="1" fillId="0" borderId="0" xfId="0" applyFont="1"/>
    <xf numFmtId="0" fontId="8" fillId="0" borderId="0" xfId="0" applyFont="1" applyAlignment="1" applyProtection="1">
      <alignment horizontal="center"/>
    </xf>
    <xf numFmtId="1" fontId="7" fillId="0" borderId="0" xfId="0" applyNumberFormat="1" applyFont="1" applyFill="1" applyBorder="1" applyAlignment="1">
      <alignment horizontal="left"/>
    </xf>
    <xf numFmtId="2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0" fillId="0" borderId="0" xfId="0" applyFont="1" applyProtection="1"/>
    <xf numFmtId="0" fontId="10" fillId="0" borderId="0" xfId="0" applyFont="1" applyAlignment="1" applyProtection="1">
      <alignment vertical="center"/>
    </xf>
    <xf numFmtId="0" fontId="10" fillId="0" borderId="0" xfId="0" applyFont="1"/>
    <xf numFmtId="0" fontId="14" fillId="0" borderId="0" xfId="0" applyFont="1"/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4" fillId="0" borderId="0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Protection="1">
      <protection locked="0" hidden="1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Fill="1" applyBorder="1" applyAlignment="1" applyProtection="1">
      <alignment horizontal="center" vertical="center"/>
      <protection hidden="1"/>
    </xf>
    <xf numFmtId="164" fontId="7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25" fillId="0" borderId="6" xfId="0" applyFont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164" fontId="5" fillId="2" borderId="7" xfId="0" applyNumberFormat="1" applyFont="1" applyFill="1" applyBorder="1" applyAlignment="1" applyProtection="1">
      <alignment horizontal="center" vertical="center"/>
      <protection hidden="1"/>
    </xf>
    <xf numFmtId="2" fontId="25" fillId="2" borderId="7" xfId="0" applyNumberFormat="1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Protection="1">
      <protection locked="0" hidden="1"/>
    </xf>
    <xf numFmtId="0" fontId="5" fillId="3" borderId="7" xfId="0" applyFont="1" applyFill="1" applyBorder="1" applyAlignment="1" applyProtection="1">
      <alignment horizontal="center" vertical="center"/>
      <protection locked="0" hidden="1"/>
    </xf>
    <xf numFmtId="0" fontId="5" fillId="3" borderId="8" xfId="0" applyFont="1" applyFill="1" applyBorder="1" applyProtection="1">
      <protection locked="0" hidden="1"/>
    </xf>
    <xf numFmtId="0" fontId="5" fillId="3" borderId="8" xfId="0" applyFont="1" applyFill="1" applyBorder="1" applyAlignment="1" applyProtection="1">
      <alignment horizontal="center" vertical="center"/>
      <protection locked="0"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164" fontId="5" fillId="2" borderId="8" xfId="0" applyNumberFormat="1" applyFont="1" applyFill="1" applyBorder="1" applyAlignment="1" applyProtection="1">
      <alignment horizontal="center" vertical="center"/>
      <protection hidden="1"/>
    </xf>
    <xf numFmtId="2" fontId="25" fillId="2" borderId="8" xfId="0" applyNumberFormat="1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</xf>
    <xf numFmtId="0" fontId="25" fillId="0" borderId="8" xfId="0" applyFont="1" applyFill="1" applyBorder="1" applyAlignment="1" applyProtection="1">
      <alignment horizontal="center" vertical="center"/>
    </xf>
    <xf numFmtId="164" fontId="25" fillId="0" borderId="8" xfId="0" applyNumberFormat="1" applyFont="1" applyFill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1" fontId="25" fillId="2" borderId="9" xfId="0" applyNumberFormat="1" applyFont="1" applyFill="1" applyBorder="1" applyAlignment="1" applyProtection="1">
      <alignment horizontal="center" vertical="center"/>
      <protection hidden="1"/>
    </xf>
    <xf numFmtId="1" fontId="25" fillId="2" borderId="10" xfId="0" applyNumberFormat="1" applyFont="1" applyFill="1" applyBorder="1" applyAlignment="1" applyProtection="1">
      <alignment horizontal="center" vertical="center"/>
      <protection hidden="1"/>
    </xf>
    <xf numFmtId="164" fontId="26" fillId="0" borderId="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 hidden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0" fillId="0" borderId="0" xfId="0" applyFill="1" applyProtection="1"/>
    <xf numFmtId="49" fontId="12" fillId="0" borderId="0" xfId="0" applyNumberFormat="1" applyFont="1" applyFill="1" applyBorder="1" applyAlignment="1" applyProtection="1"/>
    <xf numFmtId="49" fontId="16" fillId="0" borderId="0" xfId="0" applyNumberFormat="1" applyFont="1" applyFill="1" applyBorder="1" applyAlignment="1" applyProtection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9" fontId="19" fillId="0" borderId="0" xfId="0" applyNumberFormat="1" applyFont="1" applyFill="1" applyBorder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vertical="center"/>
    </xf>
    <xf numFmtId="49" fontId="28" fillId="0" borderId="0" xfId="0" applyNumberFormat="1" applyFont="1" applyFill="1" applyBorder="1" applyAlignment="1" applyProtection="1">
      <alignment vertical="center"/>
    </xf>
    <xf numFmtId="0" fontId="29" fillId="0" borderId="0" xfId="0" applyFont="1" applyAlignment="1" applyProtection="1">
      <alignment horizontal="center"/>
    </xf>
    <xf numFmtId="0" fontId="14" fillId="0" borderId="0" xfId="0" applyFont="1" applyAlignment="1" applyProtection="1"/>
    <xf numFmtId="0" fontId="15" fillId="0" borderId="0" xfId="0" applyFont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164" fontId="5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/>
    <xf numFmtId="0" fontId="22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0" fontId="4" fillId="0" borderId="0" xfId="0" applyFont="1" applyFill="1" applyBorder="1" applyAlignment="1" applyProtection="1">
      <protection locked="0" hidden="1"/>
    </xf>
    <xf numFmtId="0" fontId="3" fillId="0" borderId="0" xfId="0" applyFont="1" applyFill="1" applyBorder="1" applyAlignment="1" applyProtection="1">
      <alignment horizontal="right" vertical="center"/>
      <protection locked="0" hidden="1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center"/>
    </xf>
    <xf numFmtId="0" fontId="31" fillId="0" borderId="0" xfId="0" applyFont="1" applyFill="1" applyAlignment="1" applyProtection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5" fillId="3" borderId="6" xfId="0" applyFont="1" applyFill="1" applyBorder="1" applyAlignment="1" applyProtection="1">
      <alignment horizontal="center" vertical="center"/>
      <protection locked="0" hidden="1"/>
    </xf>
    <xf numFmtId="0" fontId="5" fillId="3" borderId="7" xfId="0" applyFont="1" applyFill="1" applyBorder="1" applyAlignment="1" applyProtection="1">
      <alignment horizontal="center"/>
      <protection locked="0" hidden="1"/>
    </xf>
    <xf numFmtId="0" fontId="5" fillId="3" borderId="8" xfId="0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2" fontId="5" fillId="2" borderId="7" xfId="0" applyNumberFormat="1" applyFont="1" applyFill="1" applyBorder="1" applyAlignment="1" applyProtection="1">
      <alignment horizontal="center" vertical="center"/>
      <protection hidden="1"/>
    </xf>
    <xf numFmtId="2" fontId="5" fillId="2" borderId="8" xfId="0" applyNumberFormat="1" applyFont="1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/>
      <protection locked="0" hidden="1"/>
    </xf>
    <xf numFmtId="0" fontId="0" fillId="3" borderId="14" xfId="0" applyFill="1" applyBorder="1" applyAlignment="1" applyProtection="1">
      <alignment horizontal="center"/>
      <protection locked="0"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" fontId="4" fillId="2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698500</xdr:colOff>
      <xdr:row>7</xdr:row>
      <xdr:rowOff>38100</xdr:rowOff>
    </xdr:from>
    <xdr:to>
      <xdr:col>10</xdr:col>
      <xdr:colOff>744219</xdr:colOff>
      <xdr:row>7</xdr:row>
      <xdr:rowOff>83819</xdr:rowOff>
    </xdr:to>
    <xdr:sp macro="" textlink="">
      <xdr:nvSpPr>
        <xdr:cNvPr id="8" name="CasellaDiTesto 7"/>
        <xdr:cNvSpPr txBox="1"/>
      </xdr:nvSpPr>
      <xdr:spPr>
        <a:xfrm>
          <a:off x="10337800" y="402590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it-IT" sz="1100"/>
        </a:p>
      </xdr:txBody>
    </xdr:sp>
    <xdr:clientData/>
  </xdr:twoCellAnchor>
  <xdr:twoCellAnchor>
    <xdr:from>
      <xdr:col>2</xdr:col>
      <xdr:colOff>1295400</xdr:colOff>
      <xdr:row>7</xdr:row>
      <xdr:rowOff>155575</xdr:rowOff>
    </xdr:from>
    <xdr:to>
      <xdr:col>10</xdr:col>
      <xdr:colOff>498614</xdr:colOff>
      <xdr:row>12</xdr:row>
      <xdr:rowOff>533400</xdr:rowOff>
    </xdr:to>
    <xdr:pic>
      <xdr:nvPicPr>
        <xdr:cNvPr id="10" name="Picture 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4060825"/>
          <a:ext cx="8747264" cy="352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</xdr:colOff>
      <xdr:row>22</xdr:row>
      <xdr:rowOff>19050</xdr:rowOff>
    </xdr:from>
    <xdr:to>
      <xdr:col>20</xdr:col>
      <xdr:colOff>6350</xdr:colOff>
      <xdr:row>29</xdr:row>
      <xdr:rowOff>348401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592300" y="12668250"/>
          <a:ext cx="4305300" cy="41965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0</xdr:row>
      <xdr:rowOff>190500</xdr:rowOff>
    </xdr:from>
    <xdr:to>
      <xdr:col>9</xdr:col>
      <xdr:colOff>114300</xdr:colOff>
      <xdr:row>4</xdr:row>
      <xdr:rowOff>438150</xdr:rowOff>
    </xdr:to>
    <xdr:pic>
      <xdr:nvPicPr>
        <xdr:cNvPr id="24" name="Immagine 2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1950" y="190500"/>
          <a:ext cx="8763000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555625</xdr:colOff>
      <xdr:row>4</xdr:row>
      <xdr:rowOff>412750</xdr:rowOff>
    </xdr:from>
    <xdr:to>
      <xdr:col>18</xdr:col>
      <xdr:colOff>825500</xdr:colOff>
      <xdr:row>12</xdr:row>
      <xdr:rowOff>518252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255375" y="2381250"/>
          <a:ext cx="4603750" cy="52013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63500</xdr:colOff>
      <xdr:row>12</xdr:row>
      <xdr:rowOff>412750</xdr:rowOff>
    </xdr:from>
    <xdr:to>
      <xdr:col>17</xdr:col>
      <xdr:colOff>63500</xdr:colOff>
      <xdr:row>14</xdr:row>
      <xdr:rowOff>92075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636375" y="7477125"/>
          <a:ext cx="2857500" cy="854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13</xdr:col>
      <xdr:colOff>190501</xdr:colOff>
      <xdr:row>31</xdr:row>
      <xdr:rowOff>0</xdr:rowOff>
    </xdr:from>
    <xdr:to>
      <xdr:col>20</xdr:col>
      <xdr:colOff>127001</xdr:colOff>
      <xdr:row>45</xdr:row>
      <xdr:rowOff>476250</xdr:rowOff>
    </xdr:to>
    <xdr:sp macro="" textlink="">
      <xdr:nvSpPr>
        <xdr:cNvPr id="26" name="Rettangolo 25"/>
        <xdr:cNvSpPr/>
      </xdr:nvSpPr>
      <xdr:spPr>
        <a:xfrm>
          <a:off x="11779251" y="17430750"/>
          <a:ext cx="5048250" cy="822325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21</xdr:col>
      <xdr:colOff>590071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06374" y="285750"/>
          <a:ext cx="12775722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21</xdr:col>
      <xdr:colOff>590071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06374" y="285750"/>
          <a:ext cx="12775722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9"/>
  <sheetViews>
    <sheetView tabSelected="1" view="pageLayout" topLeftCell="A25" zoomScale="50" zoomScaleNormal="40" zoomScalePageLayoutView="50" workbookViewId="0">
      <selection activeCell="H28" sqref="H28"/>
    </sheetView>
  </sheetViews>
  <sheetFormatPr defaultColWidth="9.140625" defaultRowHeight="45" customHeight="1"/>
  <cols>
    <col min="1" max="1" width="3" style="2" customWidth="1"/>
    <col min="2" max="2" width="8.5703125" style="2" customWidth="1"/>
    <col min="3" max="3" width="25.140625" style="2" customWidth="1"/>
    <col min="4" max="4" width="15.7109375" style="2" customWidth="1"/>
    <col min="5" max="5" width="11.85546875" style="2" customWidth="1"/>
    <col min="6" max="6" width="15.85546875" style="2" customWidth="1"/>
    <col min="7" max="7" width="14.85546875" style="2" customWidth="1"/>
    <col min="8" max="8" width="13.42578125" style="2" customWidth="1"/>
    <col min="9" max="9" width="17.85546875" style="2" customWidth="1"/>
    <col min="10" max="10" width="18.85546875" style="2" customWidth="1"/>
    <col min="11" max="11" width="15.28515625" style="2" customWidth="1"/>
    <col min="12" max="12" width="0.140625" style="2" hidden="1" customWidth="1"/>
    <col min="13" max="13" width="13.140625" style="2" customWidth="1"/>
    <col min="14" max="14" width="15.7109375" style="2" customWidth="1"/>
    <col min="15" max="18" width="9.140625" style="2"/>
    <col min="19" max="19" width="15.5703125" style="2" customWidth="1"/>
    <col min="20" max="16384" width="9.140625" style="2"/>
  </cols>
  <sheetData>
    <row r="1" spans="1:21" s="1" customFormat="1" ht="20.25" customHeight="1"/>
    <row r="2" spans="1:21" s="1" customFormat="1" ht="45" customHeight="1">
      <c r="N2" s="76"/>
      <c r="O2" s="76"/>
      <c r="P2" s="76"/>
      <c r="Q2" s="76"/>
      <c r="R2" s="76"/>
      <c r="S2" s="76"/>
      <c r="T2" s="76"/>
      <c r="U2" s="76"/>
    </row>
    <row r="3" spans="1:21" s="1" customFormat="1" ht="45" customHeight="1">
      <c r="N3" s="77"/>
      <c r="O3" s="77"/>
      <c r="P3" s="81" t="s">
        <v>29</v>
      </c>
      <c r="Q3" s="82"/>
      <c r="R3" s="82"/>
      <c r="S3" s="77"/>
      <c r="T3" s="77"/>
      <c r="U3" s="77"/>
    </row>
    <row r="4" spans="1:21" s="1" customFormat="1" ht="45" customHeight="1">
      <c r="N4" s="78"/>
      <c r="O4" s="79"/>
      <c r="P4" s="79"/>
      <c r="Q4" s="79"/>
      <c r="R4" s="79"/>
      <c r="S4" s="79"/>
      <c r="T4" s="79"/>
      <c r="U4" s="79"/>
    </row>
    <row r="5" spans="1:21" s="1" customFormat="1" ht="4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N5" s="80"/>
      <c r="O5" s="80"/>
      <c r="P5" s="80"/>
      <c r="Q5" s="80"/>
      <c r="R5" s="80"/>
      <c r="S5" s="80"/>
      <c r="T5" s="80"/>
      <c r="U5" s="80"/>
    </row>
    <row r="6" spans="1:21" ht="56.85" customHeight="1">
      <c r="C6" s="8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</row>
    <row r="7" spans="1:21" ht="50.1" customHeight="1">
      <c r="C7" s="83" t="s">
        <v>30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/>
      <c r="O7"/>
      <c r="P7"/>
      <c r="Q7" s="18"/>
      <c r="R7" s="12"/>
    </row>
    <row r="8" spans="1:21" ht="50.1" customHeight="1">
      <c r="D8"/>
      <c r="E8"/>
      <c r="F8"/>
      <c r="G8"/>
      <c r="H8"/>
      <c r="I8"/>
      <c r="J8"/>
      <c r="K8"/>
      <c r="L8"/>
      <c r="M8"/>
      <c r="N8"/>
      <c r="O8"/>
      <c r="P8"/>
      <c r="Q8" s="18"/>
      <c r="R8" s="19"/>
      <c r="S8" s="20"/>
      <c r="T8" s="20"/>
      <c r="U8" s="20"/>
    </row>
    <row r="9" spans="1:21" ht="50.1" customHeight="1">
      <c r="D9"/>
      <c r="E9"/>
      <c r="F9"/>
      <c r="G9"/>
      <c r="H9"/>
      <c r="I9"/>
      <c r="J9"/>
      <c r="K9"/>
      <c r="L9"/>
      <c r="M9"/>
      <c r="N9"/>
      <c r="O9"/>
      <c r="P9"/>
      <c r="Q9" s="18"/>
      <c r="R9" s="19"/>
      <c r="S9" s="20"/>
      <c r="T9" s="20"/>
      <c r="U9" s="20"/>
    </row>
    <row r="10" spans="1:21" ht="50.1" customHeight="1">
      <c r="D10"/>
      <c r="E10"/>
      <c r="F10"/>
      <c r="G10"/>
      <c r="H10"/>
      <c r="I10"/>
      <c r="J10"/>
      <c r="K10"/>
      <c r="L10"/>
      <c r="M10"/>
      <c r="N10"/>
      <c r="O10"/>
      <c r="P10"/>
      <c r="Q10" s="18"/>
      <c r="R10" s="19"/>
      <c r="S10" s="20"/>
      <c r="T10" s="20"/>
      <c r="U10" s="20"/>
    </row>
    <row r="11" spans="1:21" ht="50.1" customHeight="1">
      <c r="D11"/>
      <c r="E11"/>
      <c r="F11"/>
      <c r="G11"/>
      <c r="H11"/>
      <c r="I11"/>
      <c r="J11"/>
      <c r="K11"/>
      <c r="L11"/>
      <c r="M11"/>
      <c r="N11" s="5"/>
      <c r="O11"/>
      <c r="P11"/>
      <c r="Q11" s="18"/>
      <c r="R11" s="19"/>
      <c r="S11" s="20"/>
      <c r="T11" s="20"/>
      <c r="U11" s="20"/>
    </row>
    <row r="12" spans="1:21" ht="50.1" customHeight="1">
      <c r="D12"/>
      <c r="E12"/>
      <c r="F12"/>
      <c r="G12"/>
      <c r="H12"/>
      <c r="I12"/>
      <c r="J12"/>
      <c r="K12"/>
      <c r="L12"/>
      <c r="M12"/>
      <c r="N12" s="5"/>
      <c r="O12"/>
      <c r="P12"/>
      <c r="Q12" s="17"/>
      <c r="R12" s="16"/>
      <c r="S12" s="15"/>
      <c r="T12" s="15"/>
      <c r="U12" s="15"/>
    </row>
    <row r="13" spans="1:21" ht="50.1" customHeight="1">
      <c r="K13" s="4"/>
      <c r="O13" s="73"/>
      <c r="P13" s="74"/>
      <c r="Q13" s="74"/>
      <c r="R13" s="74"/>
      <c r="S13" s="74"/>
      <c r="T13" s="74"/>
      <c r="U13" s="74"/>
    </row>
    <row r="14" spans="1:21" ht="42.95" customHeight="1">
      <c r="C14" s="33" t="s">
        <v>37</v>
      </c>
      <c r="D14" s="109"/>
      <c r="E14" s="110"/>
      <c r="J14" s="22"/>
      <c r="K14" s="22"/>
      <c r="L14" s="22"/>
      <c r="M14" s="22"/>
      <c r="O14" s="75"/>
      <c r="P14" s="74"/>
      <c r="Q14" s="100" t="s">
        <v>39</v>
      </c>
      <c r="R14" s="99"/>
      <c r="S14" s="99"/>
      <c r="T14" s="99"/>
      <c r="U14" s="74"/>
    </row>
    <row r="15" spans="1:21" ht="42.95" customHeight="1">
      <c r="B15" s="37" t="s">
        <v>14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O15" s="75"/>
      <c r="P15" s="98"/>
      <c r="Q15" s="98"/>
      <c r="R15" s="98"/>
      <c r="S15" s="98"/>
      <c r="T15" s="98"/>
      <c r="U15" s="98"/>
    </row>
    <row r="16" spans="1:21" ht="42.95" customHeight="1">
      <c r="B16" s="38"/>
      <c r="C16" s="38" t="s">
        <v>35</v>
      </c>
      <c r="D16" s="38" t="s">
        <v>32</v>
      </c>
      <c r="E16" s="39" t="s">
        <v>3</v>
      </c>
      <c r="F16" s="40" t="s">
        <v>33</v>
      </c>
      <c r="G16" s="40" t="s">
        <v>34</v>
      </c>
      <c r="H16" s="40" t="s">
        <v>27</v>
      </c>
      <c r="I16" s="40" t="s">
        <v>8</v>
      </c>
      <c r="J16" s="40" t="s">
        <v>3</v>
      </c>
      <c r="K16" s="41"/>
      <c r="L16" s="40"/>
      <c r="M16" s="40" t="s">
        <v>25</v>
      </c>
    </row>
    <row r="17" spans="2:22" ht="42.95" customHeight="1">
      <c r="B17" s="53"/>
      <c r="C17" s="53" t="s">
        <v>36</v>
      </c>
      <c r="D17" s="54" t="s">
        <v>4</v>
      </c>
      <c r="E17" s="54" t="s">
        <v>5</v>
      </c>
      <c r="F17" s="54" t="s">
        <v>6</v>
      </c>
      <c r="G17" s="54" t="s">
        <v>2</v>
      </c>
      <c r="H17" s="42" t="s">
        <v>28</v>
      </c>
      <c r="I17" s="54" t="s">
        <v>7</v>
      </c>
      <c r="J17" s="54" t="s">
        <v>9</v>
      </c>
      <c r="K17" s="55" t="s">
        <v>24</v>
      </c>
      <c r="L17" s="55"/>
      <c r="M17" s="56" t="s">
        <v>26</v>
      </c>
      <c r="T17" s="13" t="s">
        <v>15</v>
      </c>
    </row>
    <row r="18" spans="2:22" ht="42.95" customHeight="1">
      <c r="B18" s="101">
        <v>1</v>
      </c>
      <c r="C18" s="46" t="s">
        <v>16</v>
      </c>
      <c r="D18" s="47">
        <v>6</v>
      </c>
      <c r="E18" s="43">
        <f>D18*$T$20</f>
        <v>16.200000000000003</v>
      </c>
      <c r="F18" s="43">
        <f>E18*$T$19</f>
        <v>421.20000000000005</v>
      </c>
      <c r="G18" s="57">
        <f>F18*0.86/5</f>
        <v>72.446400000000011</v>
      </c>
      <c r="H18" s="103">
        <v>100</v>
      </c>
      <c r="I18" s="87">
        <f>IF(D18=0,0,D18/((H18/1000)))</f>
        <v>60</v>
      </c>
      <c r="J18" s="45">
        <f>G18/(2.826*$T$18^2)</f>
        <v>0.17802547770700639</v>
      </c>
      <c r="K18" s="107">
        <f>IF(I18=0,0,((I18*10.67/($T$18/1000)^4.8704*(G18/(1000*3600)/140)^1.852)))</f>
        <v>0.30854684261929122</v>
      </c>
      <c r="L18" s="59">
        <f>IF(I18=0,0,(MAXA($K$18:$K$29)))</f>
        <v>1.8659883253669041</v>
      </c>
      <c r="M18" s="44">
        <f>IF(K18=0,0,5*K18/L18)</f>
        <v>0.82676520111298801</v>
      </c>
      <c r="O18" s="63" t="s">
        <v>0</v>
      </c>
      <c r="P18" s="64"/>
      <c r="Q18" s="64"/>
      <c r="R18" s="64"/>
      <c r="S18" s="65" t="s">
        <v>10</v>
      </c>
      <c r="T18" s="66">
        <v>12</v>
      </c>
      <c r="V18" s="12"/>
    </row>
    <row r="19" spans="2:22" ht="42.95" customHeight="1">
      <c r="B19" s="101">
        <v>2</v>
      </c>
      <c r="C19" s="46" t="s">
        <v>17</v>
      </c>
      <c r="D19" s="47">
        <v>10</v>
      </c>
      <c r="E19" s="43">
        <f>D19*$T$20</f>
        <v>27</v>
      </c>
      <c r="F19" s="43">
        <f>E19*$T$19</f>
        <v>702</v>
      </c>
      <c r="G19" s="57">
        <f t="shared" ref="G19:G27" si="0">F19*0.86/5</f>
        <v>120.744</v>
      </c>
      <c r="H19" s="104">
        <v>150</v>
      </c>
      <c r="I19" s="44">
        <f t="shared" ref="I19:I27" si="1">IF(D19=0,0,D19/((H19/1000)))</f>
        <v>66.666666666666671</v>
      </c>
      <c r="J19" s="45">
        <f>G19/(2.826*$T$18^2)</f>
        <v>0.29670912951167727</v>
      </c>
      <c r="K19" s="107">
        <f>IF(I19=0,0,((I19*10.67/($T$18/1000)^4.8704*(G19/(1000*3600)/140)^1.852)))</f>
        <v>0.8829629518811426</v>
      </c>
      <c r="L19" s="59">
        <f t="shared" ref="L19:L27" si="2">IF(I19=0,0,(MAXA($K$18:$K$29)))</f>
        <v>1.8659883253669041</v>
      </c>
      <c r="M19" s="44">
        <f t="shared" ref="M19:M27" si="3">IF(K19=0,0,5*K19/L19)</f>
        <v>2.3659391108664307</v>
      </c>
      <c r="N19" s="34"/>
      <c r="O19" s="67" t="s">
        <v>11</v>
      </c>
      <c r="P19" s="23"/>
      <c r="Q19" s="23"/>
      <c r="R19" s="23"/>
      <c r="S19" s="11" t="s">
        <v>1</v>
      </c>
      <c r="T19" s="68">
        <v>26</v>
      </c>
      <c r="V19" s="12"/>
    </row>
    <row r="20" spans="2:22" ht="42.95" customHeight="1">
      <c r="B20" s="101">
        <v>3</v>
      </c>
      <c r="C20" s="46" t="s">
        <v>18</v>
      </c>
      <c r="D20" s="47">
        <v>10</v>
      </c>
      <c r="E20" s="43">
        <f>D20*$T$20</f>
        <v>27</v>
      </c>
      <c r="F20" s="43">
        <f>E20*$T$19</f>
        <v>702</v>
      </c>
      <c r="G20" s="57">
        <f t="shared" si="0"/>
        <v>120.744</v>
      </c>
      <c r="H20" s="104">
        <v>100</v>
      </c>
      <c r="I20" s="44">
        <f t="shared" si="1"/>
        <v>100</v>
      </c>
      <c r="J20" s="45">
        <f>G20/(2.826*$T$18^2)</f>
        <v>0.29670912951167727</v>
      </c>
      <c r="K20" s="107">
        <f>IF(I20=0,0,((I20*10.67/($T$18/1000)^4.8704*(G20/(1000*3600)/140)^1.852)))</f>
        <v>1.3244444278217136</v>
      </c>
      <c r="L20" s="59">
        <f t="shared" si="2"/>
        <v>1.8659883253669041</v>
      </c>
      <c r="M20" s="44">
        <f t="shared" si="3"/>
        <v>3.5489086662996452</v>
      </c>
      <c r="O20" s="69" t="s">
        <v>12</v>
      </c>
      <c r="P20" s="70"/>
      <c r="Q20" s="70"/>
      <c r="R20" s="70"/>
      <c r="S20" s="71"/>
      <c r="T20" s="72">
        <v>2.7</v>
      </c>
    </row>
    <row r="21" spans="2:22" ht="42.95" customHeight="1">
      <c r="B21" s="101">
        <v>4</v>
      </c>
      <c r="C21" s="46" t="s">
        <v>19</v>
      </c>
      <c r="D21" s="47">
        <v>13</v>
      </c>
      <c r="E21" s="43">
        <f>D21*$T$20</f>
        <v>35.1</v>
      </c>
      <c r="F21" s="43">
        <f>E21*$T$19</f>
        <v>912.6</v>
      </c>
      <c r="G21" s="57">
        <f t="shared" si="0"/>
        <v>156.96719999999999</v>
      </c>
      <c r="H21" s="104">
        <v>150</v>
      </c>
      <c r="I21" s="44">
        <f t="shared" si="1"/>
        <v>86.666666666666671</v>
      </c>
      <c r="J21" s="45">
        <f>G21/(2.826*$T$18^2)</f>
        <v>0.38572186836518041</v>
      </c>
      <c r="K21" s="107">
        <f>IF(I21=0,0,((I21*10.67/($T$18/1000)^4.8704*(G21/(1000*3600)/140)^1.852)))</f>
        <v>1.8659883253669041</v>
      </c>
      <c r="L21" s="59">
        <f t="shared" si="2"/>
        <v>1.8659883253669041</v>
      </c>
      <c r="M21" s="44">
        <f t="shared" si="3"/>
        <v>5</v>
      </c>
      <c r="O21" s="61"/>
      <c r="P21" s="61"/>
      <c r="Q21" s="61"/>
      <c r="R21" s="61"/>
      <c r="S21" s="21"/>
      <c r="T21" s="62"/>
      <c r="U21" s="14"/>
    </row>
    <row r="22" spans="2:22" ht="42.95" customHeight="1">
      <c r="B22" s="101">
        <v>5</v>
      </c>
      <c r="C22" s="46" t="s">
        <v>20</v>
      </c>
      <c r="D22" s="47">
        <v>11</v>
      </c>
      <c r="E22" s="43">
        <f>D22*$T$20</f>
        <v>29.700000000000003</v>
      </c>
      <c r="F22" s="43">
        <f>E22*$T$19</f>
        <v>772.2</v>
      </c>
      <c r="G22" s="57">
        <f t="shared" si="0"/>
        <v>132.8184</v>
      </c>
      <c r="H22" s="104">
        <v>100</v>
      </c>
      <c r="I22" s="44">
        <f t="shared" si="1"/>
        <v>110</v>
      </c>
      <c r="J22" s="45">
        <f>G22/(2.826*$T$18^2)</f>
        <v>0.32638004246284497</v>
      </c>
      <c r="K22" s="107">
        <f>IF(I22=0,0,((I22*10.67/($T$18/1000)^4.8704*(G22/(1000*3600)/140)^1.852)))</f>
        <v>1.7381436997985475</v>
      </c>
      <c r="L22" s="59">
        <f t="shared" si="2"/>
        <v>1.8659883253669041</v>
      </c>
      <c r="M22" s="44">
        <f t="shared" si="3"/>
        <v>4.6574345513570696</v>
      </c>
      <c r="N22" s="6"/>
      <c r="O22" s="60" t="s">
        <v>13</v>
      </c>
      <c r="P22" s="60"/>
      <c r="Q22" s="60"/>
      <c r="R22" s="60"/>
      <c r="S22" s="60"/>
      <c r="T22" s="60"/>
    </row>
    <row r="23" spans="2:22" ht="42.95" customHeight="1">
      <c r="B23" s="101">
        <v>6</v>
      </c>
      <c r="C23" s="46" t="s">
        <v>21</v>
      </c>
      <c r="D23" s="47">
        <v>11</v>
      </c>
      <c r="E23" s="43">
        <f>D23*$T$20</f>
        <v>29.700000000000003</v>
      </c>
      <c r="F23" s="43">
        <f>E23*$T$19</f>
        <v>772.2</v>
      </c>
      <c r="G23" s="57">
        <f t="shared" si="0"/>
        <v>132.8184</v>
      </c>
      <c r="H23" s="104">
        <v>150</v>
      </c>
      <c r="I23" s="44">
        <f t="shared" si="1"/>
        <v>73.333333333333343</v>
      </c>
      <c r="J23" s="45">
        <f>G23/(2.826*$T$18^2)</f>
        <v>0.32638004246284497</v>
      </c>
      <c r="K23" s="107">
        <f>IF(I23=0,0,((I23*10.67/($T$18/1000)^4.8704*(G23/(1000*3600)/140)^1.852)))</f>
        <v>1.1587624665323653</v>
      </c>
      <c r="L23" s="59">
        <f t="shared" si="2"/>
        <v>1.8659883253669041</v>
      </c>
      <c r="M23" s="44">
        <f t="shared" si="3"/>
        <v>3.1049563675713805</v>
      </c>
      <c r="N23" s="7"/>
      <c r="O23" s="8"/>
      <c r="P23" s="9"/>
    </row>
    <row r="24" spans="2:22" ht="42.95" customHeight="1">
      <c r="B24" s="101">
        <v>7</v>
      </c>
      <c r="C24" s="46" t="s">
        <v>22</v>
      </c>
      <c r="D24" s="47">
        <v>9</v>
      </c>
      <c r="E24" s="43">
        <f>D24*$T$20</f>
        <v>24.3</v>
      </c>
      <c r="F24" s="43">
        <f>E24*$T$19</f>
        <v>631.80000000000007</v>
      </c>
      <c r="G24" s="57">
        <f t="shared" si="0"/>
        <v>108.66960000000002</v>
      </c>
      <c r="H24" s="104">
        <v>100</v>
      </c>
      <c r="I24" s="44">
        <f t="shared" si="1"/>
        <v>90</v>
      </c>
      <c r="J24" s="45">
        <f>G24/(2.826*$T$18^2)</f>
        <v>0.26703821656050958</v>
      </c>
      <c r="K24" s="107">
        <f>IF(I24=0,0,((I24*10.67/($T$18/1000)^4.8704*(G24/(1000*3600)/140)^1.852)))</f>
        <v>0.98069368203517682</v>
      </c>
      <c r="L24" s="59">
        <f t="shared" si="2"/>
        <v>1.8659883253669041</v>
      </c>
      <c r="M24" s="44">
        <f t="shared" si="3"/>
        <v>2.6278130165748648</v>
      </c>
      <c r="N24" s="10"/>
      <c r="O24" s="8"/>
      <c r="P24" s="9"/>
      <c r="S24" s="24"/>
      <c r="T24" s="25"/>
      <c r="U24" s="25"/>
    </row>
    <row r="25" spans="2:22" ht="42.95" customHeight="1">
      <c r="B25" s="101">
        <v>8</v>
      </c>
      <c r="C25" s="46" t="s">
        <v>23</v>
      </c>
      <c r="D25" s="47"/>
      <c r="E25" s="43">
        <f>D25*$T$20</f>
        <v>0</v>
      </c>
      <c r="F25" s="43">
        <f>E25*$T$19</f>
        <v>0</v>
      </c>
      <c r="G25" s="57">
        <f t="shared" si="0"/>
        <v>0</v>
      </c>
      <c r="H25" s="104"/>
      <c r="I25" s="44">
        <f t="shared" si="1"/>
        <v>0</v>
      </c>
      <c r="J25" s="45">
        <f>G25/(2.826*$T$18^2)</f>
        <v>0</v>
      </c>
      <c r="K25" s="107">
        <f>IF(I25=0,0,((I25*10.67/($T$18/1000)^4.8704*(G25/(1000*3600)/140)^1.852)))</f>
        <v>0</v>
      </c>
      <c r="L25" s="59">
        <f t="shared" si="2"/>
        <v>0</v>
      </c>
      <c r="M25" s="44">
        <f t="shared" si="3"/>
        <v>0</v>
      </c>
      <c r="N25" s="10"/>
      <c r="O25" s="8"/>
      <c r="P25" s="9"/>
    </row>
    <row r="26" spans="2:22" ht="42.95" customHeight="1">
      <c r="B26" s="101">
        <v>9</v>
      </c>
      <c r="C26" s="46"/>
      <c r="D26" s="47"/>
      <c r="E26" s="43">
        <f>D26*$T$20</f>
        <v>0</v>
      </c>
      <c r="F26" s="43">
        <f>E26*$T$19</f>
        <v>0</v>
      </c>
      <c r="G26" s="57">
        <f t="shared" si="0"/>
        <v>0</v>
      </c>
      <c r="H26" s="104"/>
      <c r="I26" s="44">
        <f t="shared" si="1"/>
        <v>0</v>
      </c>
      <c r="J26" s="45">
        <f>G26/(2.826*$T$18^2)</f>
        <v>0</v>
      </c>
      <c r="K26" s="107">
        <f>IF(I26=0,0,((I26*10.67/($T$18/1000)^4.8704*(G26/(1000*3600)/140)^1.852)))</f>
        <v>0</v>
      </c>
      <c r="L26" s="59">
        <f t="shared" si="2"/>
        <v>0</v>
      </c>
      <c r="M26" s="44">
        <f t="shared" si="3"/>
        <v>0</v>
      </c>
      <c r="N26" s="10"/>
      <c r="O26" s="8"/>
      <c r="P26" s="9"/>
    </row>
    <row r="27" spans="2:22" ht="42.95" customHeight="1">
      <c r="B27" s="102">
        <v>10</v>
      </c>
      <c r="C27" s="48"/>
      <c r="D27" s="49"/>
      <c r="E27" s="50">
        <f>D27*$T$20</f>
        <v>0</v>
      </c>
      <c r="F27" s="50">
        <f>E27*$T$19</f>
        <v>0</v>
      </c>
      <c r="G27" s="58">
        <f t="shared" si="0"/>
        <v>0</v>
      </c>
      <c r="H27" s="105"/>
      <c r="I27" s="51">
        <f t="shared" si="1"/>
        <v>0</v>
      </c>
      <c r="J27" s="52">
        <f>G27/(2.826*$T$18^2)</f>
        <v>0</v>
      </c>
      <c r="K27" s="108">
        <f>IF(I27=0,0,((I27*10.67/($T$18/1000)^4.8704*(G27/(1000*3600)/140)^1.852)))</f>
        <v>0</v>
      </c>
      <c r="L27" s="59">
        <f t="shared" si="2"/>
        <v>0</v>
      </c>
      <c r="M27" s="51">
        <f t="shared" si="3"/>
        <v>0</v>
      </c>
      <c r="N27" s="10"/>
      <c r="O27" s="8"/>
      <c r="P27" s="9"/>
    </row>
    <row r="28" spans="2:22" ht="42.95" customHeight="1">
      <c r="B28" s="26"/>
      <c r="C28" s="97" t="s">
        <v>31</v>
      </c>
      <c r="D28" s="106">
        <f>D18+D19+D20+D21+D22+D24+D26+D27</f>
        <v>59</v>
      </c>
      <c r="E28" s="106">
        <f t="shared" ref="E28:M28" si="4">E18+E19+E20+E21+E22+E24+E26+E27</f>
        <v>159.30000000000001</v>
      </c>
      <c r="F28" s="106">
        <f t="shared" si="4"/>
        <v>4141.8</v>
      </c>
      <c r="G28" s="106">
        <f t="shared" si="4"/>
        <v>712.38960000000009</v>
      </c>
      <c r="H28" s="28"/>
      <c r="I28" s="112">
        <f t="shared" si="4"/>
        <v>513.33333333333337</v>
      </c>
      <c r="J28" s="28"/>
      <c r="K28" s="96"/>
      <c r="L28" s="96">
        <f t="shared" si="4"/>
        <v>11.195929952201425</v>
      </c>
      <c r="M28" s="96"/>
      <c r="N28" s="10"/>
      <c r="O28" s="8"/>
      <c r="P28" s="9"/>
    </row>
    <row r="29" spans="2:22" ht="42.95" customHeight="1">
      <c r="B29" s="26"/>
      <c r="C29" s="27"/>
      <c r="D29" s="28"/>
      <c r="E29" s="29"/>
      <c r="F29" s="29"/>
      <c r="G29" s="29"/>
      <c r="H29" s="30"/>
      <c r="I29" s="31"/>
      <c r="J29" s="31"/>
      <c r="K29" s="32"/>
      <c r="L29" s="32"/>
      <c r="M29" s="32"/>
      <c r="N29" s="10"/>
      <c r="O29" s="8"/>
      <c r="P29" s="9"/>
    </row>
    <row r="30" spans="2:22" ht="42.95" customHeight="1">
      <c r="C30" s="33" t="s">
        <v>37</v>
      </c>
      <c r="D30" s="109"/>
      <c r="E30" s="110"/>
    </row>
    <row r="31" spans="2:22" ht="42.95" customHeight="1">
      <c r="N31" s="10"/>
      <c r="O31" s="8"/>
      <c r="P31" s="9"/>
    </row>
    <row r="32" spans="2:22" ht="42.95" customHeight="1">
      <c r="B32" s="38"/>
      <c r="C32" s="38" t="s">
        <v>35</v>
      </c>
      <c r="D32" s="38" t="s">
        <v>32</v>
      </c>
      <c r="E32" s="39" t="s">
        <v>3</v>
      </c>
      <c r="F32" s="40" t="s">
        <v>33</v>
      </c>
      <c r="G32" s="40" t="s">
        <v>34</v>
      </c>
      <c r="H32" s="40" t="s">
        <v>27</v>
      </c>
      <c r="I32" s="40" t="s">
        <v>8</v>
      </c>
      <c r="J32" s="40" t="s">
        <v>3</v>
      </c>
      <c r="K32" s="41"/>
      <c r="L32" s="40"/>
      <c r="M32" s="40" t="s">
        <v>25</v>
      </c>
      <c r="N32" s="10"/>
    </row>
    <row r="33" spans="2:21" ht="42.95" customHeight="1">
      <c r="B33" s="53"/>
      <c r="C33" s="53" t="s">
        <v>38</v>
      </c>
      <c r="D33" s="54" t="s">
        <v>4</v>
      </c>
      <c r="E33" s="54" t="s">
        <v>5</v>
      </c>
      <c r="F33" s="54" t="s">
        <v>6</v>
      </c>
      <c r="G33" s="54" t="s">
        <v>2</v>
      </c>
      <c r="H33" s="42" t="s">
        <v>28</v>
      </c>
      <c r="I33" s="54" t="s">
        <v>7</v>
      </c>
      <c r="J33" s="54" t="s">
        <v>9</v>
      </c>
      <c r="K33" s="55" t="s">
        <v>24</v>
      </c>
      <c r="L33" s="55"/>
      <c r="M33" s="56" t="s">
        <v>26</v>
      </c>
      <c r="N33" s="10"/>
      <c r="O33" s="88"/>
      <c r="P33" s="88"/>
      <c r="Q33" s="88"/>
      <c r="R33" s="88"/>
      <c r="S33" s="88"/>
      <c r="T33" s="89"/>
    </row>
    <row r="34" spans="2:21" ht="42.95" customHeight="1">
      <c r="B34" s="101">
        <v>1</v>
      </c>
      <c r="C34" s="46"/>
      <c r="D34" s="47"/>
      <c r="E34" s="43">
        <f>D34*$T$20</f>
        <v>0</v>
      </c>
      <c r="F34" s="43">
        <f>E34*$T$19</f>
        <v>0</v>
      </c>
      <c r="G34" s="57">
        <f>F34*0.86/5</f>
        <v>0</v>
      </c>
      <c r="H34" s="103"/>
      <c r="I34" s="87">
        <f>IF(D34=0,0,D34/((H34/1000)))</f>
        <v>0</v>
      </c>
      <c r="J34" s="45">
        <f>G34/(2.826*$T$18^2)</f>
        <v>0</v>
      </c>
      <c r="K34" s="107">
        <f>IF(I34=0,0,((I34*10.67/($T$18/1000)^4.8704*(G34/(1000*3600)/140)^1.852)))</f>
        <v>0</v>
      </c>
      <c r="L34" s="59">
        <f>IF(I34=0,0,(MAXA($K$18:$K$29)))</f>
        <v>0</v>
      </c>
      <c r="M34" s="87">
        <f>IF(K34=0,0,5*K34/L34)</f>
        <v>0</v>
      </c>
      <c r="N34" s="10"/>
      <c r="O34" s="92"/>
      <c r="P34" s="92"/>
      <c r="Q34" s="92"/>
      <c r="R34" s="92"/>
      <c r="S34" s="36"/>
      <c r="T34" s="21"/>
    </row>
    <row r="35" spans="2:21" ht="42.95" customHeight="1">
      <c r="B35" s="101">
        <v>2</v>
      </c>
      <c r="C35" s="46"/>
      <c r="D35" s="47"/>
      <c r="E35" s="43">
        <f>D35*$T$20</f>
        <v>0</v>
      </c>
      <c r="F35" s="43">
        <f>E35*$T$19</f>
        <v>0</v>
      </c>
      <c r="G35" s="57">
        <f t="shared" ref="G35:G43" si="5">F35*0.86/5</f>
        <v>0</v>
      </c>
      <c r="H35" s="104"/>
      <c r="I35" s="44">
        <f t="shared" ref="I35:I43" si="6">IF(D35=0,0,D35/((H35/1000)))</f>
        <v>0</v>
      </c>
      <c r="J35" s="45">
        <f>G35/(2.826*$T$18^2)</f>
        <v>0</v>
      </c>
      <c r="K35" s="107">
        <f>IF(I35=0,0,((I35*10.67/($T$18/1000)^4.8704*(G35/(1000*3600)/140)^1.852)))</f>
        <v>0</v>
      </c>
      <c r="L35" s="59">
        <f t="shared" ref="L35:L43" si="7">IF(I35=0,0,(MAXA($K$18:$K$29)))</f>
        <v>0</v>
      </c>
      <c r="M35" s="44">
        <f t="shared" ref="M35:M43" si="8">IF(K35=0,0,5*K35/L35)</f>
        <v>0</v>
      </c>
      <c r="N35" s="88"/>
      <c r="O35" s="92"/>
      <c r="P35" s="92"/>
      <c r="Q35" s="92"/>
      <c r="R35" s="92"/>
      <c r="S35" s="21"/>
      <c r="T35" s="28"/>
    </row>
    <row r="36" spans="2:21" ht="42.95" customHeight="1">
      <c r="B36" s="101">
        <v>3</v>
      </c>
      <c r="C36" s="46"/>
      <c r="D36" s="47"/>
      <c r="E36" s="43">
        <f>D36*$T$20</f>
        <v>0</v>
      </c>
      <c r="F36" s="43">
        <f>E36*$T$19</f>
        <v>0</v>
      </c>
      <c r="G36" s="57">
        <f t="shared" si="5"/>
        <v>0</v>
      </c>
      <c r="H36" s="104"/>
      <c r="I36" s="44">
        <f t="shared" si="6"/>
        <v>0</v>
      </c>
      <c r="J36" s="45">
        <f>G36/(2.826*$T$18^2)</f>
        <v>0</v>
      </c>
      <c r="K36" s="107">
        <f>IF(I36=0,0,((I36*10.67/($T$18/1000)^4.8704*(G36/(1000*3600)/140)^1.852)))</f>
        <v>0</v>
      </c>
      <c r="L36" s="59">
        <f t="shared" si="7"/>
        <v>0</v>
      </c>
      <c r="M36" s="44">
        <f t="shared" si="8"/>
        <v>0</v>
      </c>
      <c r="N36" s="88"/>
      <c r="O36" s="93"/>
      <c r="P36" s="93"/>
      <c r="Q36" s="93"/>
      <c r="R36" s="93"/>
      <c r="S36" s="36"/>
      <c r="T36" s="28"/>
    </row>
    <row r="37" spans="2:21" ht="42.95" customHeight="1">
      <c r="B37" s="101">
        <v>4</v>
      </c>
      <c r="C37" s="46"/>
      <c r="D37" s="47"/>
      <c r="E37" s="43">
        <f>D37*$T$20</f>
        <v>0</v>
      </c>
      <c r="F37" s="43">
        <f>E37*$T$19</f>
        <v>0</v>
      </c>
      <c r="G37" s="57">
        <f t="shared" si="5"/>
        <v>0</v>
      </c>
      <c r="H37" s="104"/>
      <c r="I37" s="44">
        <f t="shared" si="6"/>
        <v>0</v>
      </c>
      <c r="J37" s="45">
        <f>G37/(2.826*$T$18^2)</f>
        <v>0</v>
      </c>
      <c r="K37" s="107">
        <f>IF(I37=0,0,((I37*10.67/($T$18/1000)^4.8704*(G37/(1000*3600)/140)^1.852)))</f>
        <v>0</v>
      </c>
      <c r="L37" s="59">
        <f t="shared" si="7"/>
        <v>0</v>
      </c>
      <c r="M37" s="44">
        <f t="shared" si="8"/>
        <v>0</v>
      </c>
      <c r="N37" s="88"/>
      <c r="O37" s="92"/>
      <c r="P37" s="92"/>
      <c r="Q37" s="92"/>
      <c r="R37" s="92"/>
      <c r="S37" s="21"/>
      <c r="T37" s="86"/>
      <c r="U37" s="14"/>
    </row>
    <row r="38" spans="2:21" ht="42.95" customHeight="1">
      <c r="B38" s="101">
        <v>5</v>
      </c>
      <c r="C38" s="46"/>
      <c r="D38" s="47"/>
      <c r="E38" s="43">
        <f>D38*$T$20</f>
        <v>0</v>
      </c>
      <c r="F38" s="43">
        <f>E38*$T$19</f>
        <v>0</v>
      </c>
      <c r="G38" s="57">
        <f t="shared" si="5"/>
        <v>0</v>
      </c>
      <c r="H38" s="104"/>
      <c r="I38" s="44">
        <f t="shared" si="6"/>
        <v>0</v>
      </c>
      <c r="J38" s="45">
        <f>G38/(2.826*$T$18^2)</f>
        <v>0</v>
      </c>
      <c r="K38" s="107">
        <f>IF(I38=0,0,((I38*10.67/($T$18/1000)^4.8704*(G38/(1000*3600)/140)^1.852)))</f>
        <v>0</v>
      </c>
      <c r="L38" s="59">
        <f t="shared" si="7"/>
        <v>0</v>
      </c>
      <c r="M38" s="44">
        <f t="shared" si="8"/>
        <v>0</v>
      </c>
      <c r="N38" s="88"/>
      <c r="O38" s="94"/>
      <c r="P38" s="94"/>
      <c r="Q38" s="94"/>
      <c r="R38" s="94"/>
      <c r="S38" s="94"/>
      <c r="T38" s="94"/>
    </row>
    <row r="39" spans="2:21" ht="42.95" customHeight="1">
      <c r="B39" s="101">
        <v>6</v>
      </c>
      <c r="C39" s="46"/>
      <c r="D39" s="47"/>
      <c r="E39" s="43">
        <f>D39*$T$20</f>
        <v>0</v>
      </c>
      <c r="F39" s="43">
        <f>E39*$T$19</f>
        <v>0</v>
      </c>
      <c r="G39" s="57">
        <f t="shared" si="5"/>
        <v>0</v>
      </c>
      <c r="H39" s="104"/>
      <c r="I39" s="44">
        <f t="shared" si="6"/>
        <v>0</v>
      </c>
      <c r="J39" s="45">
        <f>G39/(2.826*$T$18^2)</f>
        <v>0</v>
      </c>
      <c r="K39" s="107">
        <f>IF(I39=0,0,((I39*10.67/($T$18/1000)^4.8704*(G39/(1000*3600)/140)^1.852)))</f>
        <v>0</v>
      </c>
      <c r="L39" s="59">
        <f t="shared" si="7"/>
        <v>0</v>
      </c>
      <c r="M39" s="44">
        <f t="shared" si="8"/>
        <v>0</v>
      </c>
      <c r="N39" s="88"/>
      <c r="O39" s="90"/>
      <c r="P39" s="90"/>
      <c r="Q39" s="90"/>
      <c r="R39" s="90"/>
      <c r="S39" s="90"/>
      <c r="T39" s="90"/>
    </row>
    <row r="40" spans="2:21" ht="42.95" customHeight="1">
      <c r="B40" s="101">
        <v>7</v>
      </c>
      <c r="C40" s="46"/>
      <c r="D40" s="47"/>
      <c r="E40" s="43">
        <f>D40*$T$20</f>
        <v>0</v>
      </c>
      <c r="F40" s="43">
        <f>E40*$T$19</f>
        <v>0</v>
      </c>
      <c r="G40" s="57">
        <f t="shared" si="5"/>
        <v>0</v>
      </c>
      <c r="H40" s="104"/>
      <c r="I40" s="44">
        <f t="shared" si="6"/>
        <v>0</v>
      </c>
      <c r="J40" s="45">
        <f>G40/(2.826*$T$18^2)</f>
        <v>0</v>
      </c>
      <c r="K40" s="107">
        <f>IF(I40=0,0,((I40*10.67/($T$18/1000)^4.8704*(G40/(1000*3600)/140)^1.852)))</f>
        <v>0</v>
      </c>
      <c r="L40" s="59">
        <f t="shared" si="7"/>
        <v>0</v>
      </c>
      <c r="M40" s="44">
        <f t="shared" si="8"/>
        <v>0</v>
      </c>
      <c r="N40" s="88"/>
      <c r="O40" s="91"/>
      <c r="P40" s="95"/>
      <c r="Q40" s="95"/>
      <c r="R40" s="95"/>
      <c r="S40" s="95"/>
      <c r="T40" s="95"/>
    </row>
    <row r="41" spans="2:21" ht="42.95" customHeight="1">
      <c r="B41" s="101">
        <v>8</v>
      </c>
      <c r="C41" s="46"/>
      <c r="D41" s="47"/>
      <c r="E41" s="43">
        <f>D41*$T$20</f>
        <v>0</v>
      </c>
      <c r="F41" s="43">
        <f>E41*$T$19</f>
        <v>0</v>
      </c>
      <c r="G41" s="57">
        <f t="shared" si="5"/>
        <v>0</v>
      </c>
      <c r="H41" s="104"/>
      <c r="I41" s="44">
        <f t="shared" si="6"/>
        <v>0</v>
      </c>
      <c r="J41" s="45">
        <f>G41/(2.826*$T$18^2)</f>
        <v>0</v>
      </c>
      <c r="K41" s="107">
        <f>IF(I41=0,0,((I41*10.67/($T$18/1000)^4.8704*(G41/(1000*3600)/140)^1.852)))</f>
        <v>0</v>
      </c>
      <c r="L41" s="59">
        <f t="shared" si="7"/>
        <v>0</v>
      </c>
      <c r="M41" s="44">
        <f t="shared" si="8"/>
        <v>0</v>
      </c>
      <c r="N41" s="88"/>
      <c r="O41" s="91"/>
      <c r="P41" s="95"/>
      <c r="Q41" s="95"/>
      <c r="R41" s="95"/>
      <c r="S41" s="95"/>
      <c r="T41" s="95"/>
    </row>
    <row r="42" spans="2:21" ht="42.95" customHeight="1">
      <c r="B42" s="101">
        <v>9</v>
      </c>
      <c r="C42" s="46"/>
      <c r="D42" s="47"/>
      <c r="E42" s="43">
        <f>D42*$T$20</f>
        <v>0</v>
      </c>
      <c r="F42" s="43">
        <f>E42*$T$19</f>
        <v>0</v>
      </c>
      <c r="G42" s="57">
        <f t="shared" si="5"/>
        <v>0</v>
      </c>
      <c r="H42" s="104"/>
      <c r="I42" s="44">
        <f t="shared" si="6"/>
        <v>0</v>
      </c>
      <c r="J42" s="45">
        <f>G42/(2.826*$T$18^2)</f>
        <v>0</v>
      </c>
      <c r="K42" s="107">
        <f>IF(I42=0,0,((I42*10.67/($T$18/1000)^4.8704*(G42/(1000*3600)/140)^1.852)))</f>
        <v>0</v>
      </c>
      <c r="L42" s="59">
        <f t="shared" si="7"/>
        <v>0</v>
      </c>
      <c r="M42" s="44">
        <f t="shared" si="8"/>
        <v>0</v>
      </c>
      <c r="N42" s="88"/>
      <c r="O42" s="91"/>
      <c r="P42" s="95"/>
      <c r="Q42" s="95"/>
      <c r="R42" s="95"/>
      <c r="S42" s="95"/>
      <c r="T42" s="95"/>
    </row>
    <row r="43" spans="2:21" ht="42.95" customHeight="1">
      <c r="B43" s="102">
        <v>10</v>
      </c>
      <c r="C43" s="48"/>
      <c r="D43" s="49"/>
      <c r="E43" s="50">
        <f>D43*$T$20</f>
        <v>0</v>
      </c>
      <c r="F43" s="50">
        <f>E43*$T$19</f>
        <v>0</v>
      </c>
      <c r="G43" s="58">
        <f t="shared" si="5"/>
        <v>0</v>
      </c>
      <c r="H43" s="105"/>
      <c r="I43" s="51">
        <f t="shared" si="6"/>
        <v>0</v>
      </c>
      <c r="J43" s="52">
        <f>G43/(2.826*$T$18^2)</f>
        <v>0</v>
      </c>
      <c r="K43" s="108">
        <f>IF(I43=0,0,((I43*10.67/($T$18/1000)^4.8704*(G43/(1000*3600)/140)^1.852)))</f>
        <v>0</v>
      </c>
      <c r="L43" s="59">
        <f t="shared" si="7"/>
        <v>0</v>
      </c>
      <c r="M43" s="51">
        <f t="shared" si="8"/>
        <v>0</v>
      </c>
      <c r="N43" s="88"/>
      <c r="O43" s="91"/>
      <c r="P43" s="95"/>
      <c r="Q43" s="95"/>
      <c r="R43" s="95"/>
      <c r="S43" s="95"/>
      <c r="T43" s="95"/>
    </row>
    <row r="44" spans="2:21" ht="50.1" customHeight="1">
      <c r="B44" s="26"/>
      <c r="C44" s="97" t="s">
        <v>31</v>
      </c>
      <c r="D44" s="106">
        <f>D34+D35+D36+D37+D38+D40+D42+D43</f>
        <v>0</v>
      </c>
      <c r="E44" s="106">
        <f t="shared" ref="E44" si="9">E34+E35+E36+E37+E38+E40+E42+E43</f>
        <v>0</v>
      </c>
      <c r="F44" s="106">
        <f t="shared" ref="F44" si="10">F34+F35+F36+F37+F38+F40+F42+F43</f>
        <v>0</v>
      </c>
      <c r="G44" s="106">
        <f t="shared" ref="G44" si="11">G34+G35+G36+G37+G38+G40+G42+G43</f>
        <v>0</v>
      </c>
      <c r="H44" s="111"/>
      <c r="I44" s="112">
        <f t="shared" ref="I44" si="12">I34+I35+I36+I37+I38+I40+I42+I43</f>
        <v>0</v>
      </c>
      <c r="J44" s="31"/>
      <c r="K44" s="32"/>
      <c r="L44" s="32"/>
      <c r="M44" s="32"/>
    </row>
    <row r="45" spans="2:21" ht="50.1" customHeight="1">
      <c r="B45" s="26"/>
      <c r="C45" s="27"/>
      <c r="D45" s="28"/>
      <c r="E45" s="29"/>
      <c r="F45" s="29"/>
      <c r="G45" s="29"/>
      <c r="H45" s="30"/>
      <c r="I45" s="31"/>
      <c r="J45" s="31"/>
      <c r="K45" s="32"/>
      <c r="L45" s="32"/>
      <c r="M45" s="32"/>
    </row>
    <row r="46" spans="2:21" ht="50.1" customHeight="1"/>
    <row r="47" spans="2:21" ht="50.1" customHeight="1"/>
    <row r="48" spans="2:21" ht="50.1" customHeight="1"/>
    <row r="49" ht="50.1" customHeight="1"/>
  </sheetData>
  <sheetProtection password="F3B8" sheet="1" objects="1" scenarios="1" selectLockedCells="1"/>
  <mergeCells count="12">
    <mergeCell ref="J14:M14"/>
    <mergeCell ref="S24:U24"/>
    <mergeCell ref="B15:M15"/>
    <mergeCell ref="O19:R19"/>
    <mergeCell ref="C7:M7"/>
    <mergeCell ref="D14:E14"/>
    <mergeCell ref="D30:E30"/>
    <mergeCell ref="Q14:T14"/>
    <mergeCell ref="O18:R18"/>
    <mergeCell ref="O20:R20"/>
    <mergeCell ref="O21:R21"/>
    <mergeCell ref="O22:T22"/>
  </mergeCells>
  <pageMargins left="0.7" right="0.7" top="0.75" bottom="0.75" header="0.3" footer="0.3"/>
  <pageSetup paperSize="9" scale="33" orientation="portrait" r:id="rId1"/>
  <colBreaks count="1" manualBreakCount="1">
    <brk id="21" max="128" man="1"/>
  </colBreaks>
  <drawing r:id="rId2"/>
  <legacyDrawing r:id="rId3"/>
  <picture r:id="rId4"/>
  <oleObjects>
    <oleObject progId="AutoCAD.Drawing.18" shapeId="1035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zoomScale="55" zoomScaleNormal="55" workbookViewId="0">
      <selection activeCell="T10" sqref="T10"/>
    </sheetView>
  </sheetViews>
  <sheetFormatPr defaultColWidth="9.140625" defaultRowHeight="45" customHeight="1"/>
  <cols>
    <col min="1" max="1" width="3" style="2" customWidth="1"/>
    <col min="2" max="16384" width="9.1406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37"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zoomScale="55" zoomScaleNormal="55" workbookViewId="0">
      <selection activeCell="Q11" sqref="Q11"/>
    </sheetView>
  </sheetViews>
  <sheetFormatPr defaultColWidth="9.140625" defaultRowHeight="45" customHeight="1"/>
  <cols>
    <col min="1" max="1" width="3" style="2" customWidth="1"/>
    <col min="2" max="16384" width="9.1406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37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Foglio1</vt:lpstr>
      <vt:lpstr>Foglio2</vt:lpstr>
      <vt:lpstr>Foglio3</vt:lpstr>
      <vt:lpstr>Foglio1!Area_stampa</vt:lpstr>
      <vt:lpstr>Foglio2!Area_stampa</vt:lpstr>
      <vt:lpstr>Foglio3!Area_stampa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Loffredo</dc:creator>
  <cp:lastModifiedBy>utente</cp:lastModifiedBy>
  <cp:lastPrinted>2011-08-14T12:44:04Z</cp:lastPrinted>
  <dcterms:created xsi:type="dcterms:W3CDTF">2011-08-14T12:36:06Z</dcterms:created>
  <dcterms:modified xsi:type="dcterms:W3CDTF">2023-11-23T06:04:32Z</dcterms:modified>
</cp:coreProperties>
</file>