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-240" windowWidth="18780" windowHeight="795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Foglio1!$A$1:$N$51</definedName>
  </definedNames>
  <calcPr calcId="125725"/>
</workbook>
</file>

<file path=xl/calcChain.xml><?xml version="1.0" encoding="utf-8"?>
<calcChain xmlns="http://schemas.openxmlformats.org/spreadsheetml/2006/main">
  <c r="C34" i="1"/>
  <c r="C26"/>
  <c r="D22"/>
  <c r="C22"/>
  <c r="C37"/>
  <c r="D37" s="1"/>
  <c r="E37" s="1"/>
  <c r="C27"/>
  <c r="D23"/>
  <c r="E23" s="1"/>
  <c r="F23" s="1"/>
  <c r="G23" s="1"/>
  <c r="D24"/>
  <c r="E24" s="1"/>
  <c r="F24" s="1"/>
  <c r="G24" s="1"/>
  <c r="D25"/>
  <c r="E25" s="1"/>
  <c r="F25" s="1"/>
  <c r="G25" s="1"/>
  <c r="G26" s="1"/>
  <c r="D31"/>
  <c r="E31" s="1"/>
  <c r="D32"/>
  <c r="E32" s="1"/>
  <c r="D33"/>
  <c r="E33" s="1"/>
  <c r="E34" s="1"/>
  <c r="D35"/>
  <c r="E35" s="1"/>
  <c r="D36"/>
  <c r="E36" s="1"/>
  <c r="D21"/>
  <c r="E21" s="1"/>
  <c r="D12"/>
  <c r="D11"/>
  <c r="D14" s="1"/>
  <c r="F21" l="1"/>
  <c r="E22"/>
  <c r="D26"/>
  <c r="E26"/>
  <c r="D34"/>
  <c r="I23"/>
  <c r="I24"/>
  <c r="F26"/>
  <c r="I26" s="1"/>
  <c r="C38"/>
  <c r="D27"/>
  <c r="F37"/>
  <c r="F31"/>
  <c r="F32"/>
  <c r="F33"/>
  <c r="F35"/>
  <c r="F36"/>
  <c r="F27"/>
  <c r="D17"/>
  <c r="F22" l="1"/>
  <c r="I22" s="1"/>
  <c r="G21"/>
  <c r="G22" s="1"/>
  <c r="G35"/>
  <c r="I35"/>
  <c r="G37"/>
  <c r="I37"/>
  <c r="G27"/>
  <c r="I27"/>
  <c r="G32"/>
  <c r="I32"/>
  <c r="G33"/>
  <c r="G34" s="1"/>
  <c r="F34"/>
  <c r="I34" s="1"/>
  <c r="G36"/>
  <c r="I36"/>
  <c r="G31"/>
  <c r="I31"/>
  <c r="D38"/>
  <c r="E38" s="1"/>
  <c r="E27"/>
  <c r="F38"/>
</calcChain>
</file>

<file path=xl/sharedStrings.xml><?xml version="1.0" encoding="utf-8"?>
<sst xmlns="http://schemas.openxmlformats.org/spreadsheetml/2006/main" count="83" uniqueCount="62">
  <si>
    <t xml:space="preserve">Edificazione zona </t>
  </si>
  <si>
    <t>C</t>
  </si>
  <si>
    <t>Classe energetica</t>
  </si>
  <si>
    <t>Superficie</t>
  </si>
  <si>
    <t>zona</t>
  </si>
  <si>
    <t>CL</t>
  </si>
  <si>
    <t xml:space="preserve">m2 </t>
  </si>
  <si>
    <t>Altezza ambienti</t>
  </si>
  <si>
    <t>m2</t>
  </si>
  <si>
    <t>Dispersione term.</t>
  </si>
  <si>
    <t>Wh</t>
  </si>
  <si>
    <t>Wh/m3</t>
  </si>
  <si>
    <t>Dispers ter. Totale</t>
  </si>
  <si>
    <t>Volume appart.am</t>
  </si>
  <si>
    <t>m3</t>
  </si>
  <si>
    <t xml:space="preserve">Densità dell'aria </t>
  </si>
  <si>
    <t>kg/m3</t>
  </si>
  <si>
    <t>Portata termica</t>
  </si>
  <si>
    <t>m3/h</t>
  </si>
  <si>
    <t>Macchine indicate</t>
  </si>
  <si>
    <t>N°</t>
  </si>
  <si>
    <t>kW</t>
  </si>
  <si>
    <t>Potenza term macchina cad.</t>
  </si>
  <si>
    <t xml:space="preserve">Portata aria  cad.macchina </t>
  </si>
  <si>
    <t>Soggiorno</t>
  </si>
  <si>
    <t>bagno</t>
  </si>
  <si>
    <t xml:space="preserve">cucina </t>
  </si>
  <si>
    <t>sala da pranzo</t>
  </si>
  <si>
    <t>corridoio</t>
  </si>
  <si>
    <t xml:space="preserve">camera </t>
  </si>
  <si>
    <t>bagno antibagno</t>
  </si>
  <si>
    <t>m</t>
  </si>
  <si>
    <t>W/h</t>
  </si>
  <si>
    <t>m3//h</t>
  </si>
  <si>
    <t>MACCHINA 1</t>
  </si>
  <si>
    <t>MACCHINA 2</t>
  </si>
  <si>
    <t>teor.</t>
  </si>
  <si>
    <t>commerc</t>
  </si>
  <si>
    <t>bocchette</t>
  </si>
  <si>
    <t>Diametro tub. Mm</t>
  </si>
  <si>
    <t>sez.dm2</t>
  </si>
  <si>
    <t>n°2  150 x 300</t>
  </si>
  <si>
    <t>150 x 300</t>
  </si>
  <si>
    <t>n°2 150 x 300</t>
  </si>
  <si>
    <t>A mm x B mm</t>
  </si>
  <si>
    <t xml:space="preserve">Totale </t>
  </si>
  <si>
    <t>Pos.</t>
  </si>
  <si>
    <t xml:space="preserve">alle bocchette  </t>
  </si>
  <si>
    <t xml:space="preserve">alle bocchette </t>
  </si>
  <si>
    <t>cameretta</t>
  </si>
  <si>
    <t>7 velocità</t>
  </si>
  <si>
    <t>DUCTIMAX  63</t>
  </si>
  <si>
    <t>Resa riscaldadamento 7,22 kW</t>
  </si>
  <si>
    <t>Resa raffreddamento  6,66 kW</t>
  </si>
  <si>
    <t>Plenum modificable  a 6</t>
  </si>
  <si>
    <t xml:space="preserve">Ristrutturazione unità residenziale </t>
  </si>
  <si>
    <t>canallizzabili a soffitto</t>
  </si>
  <si>
    <t xml:space="preserve">autonoma. Predisposizionne unità </t>
  </si>
  <si>
    <t>proposto</t>
  </si>
  <si>
    <t>130 x 300</t>
  </si>
  <si>
    <t>Faq.2474.2</t>
  </si>
  <si>
    <t>connessioni ( al posto di 2)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</si>
</sst>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sz val="20"/>
      <color theme="1"/>
      <name val="Calibri"/>
      <family val="2"/>
    </font>
    <font>
      <sz val="20"/>
      <color theme="1"/>
      <name val="Calibri"/>
      <family val="2"/>
      <scheme val="minor"/>
    </font>
    <font>
      <b/>
      <sz val="20"/>
      <color rgb="FF00B0F0"/>
      <name val="Arial Narrow"/>
      <family val="2"/>
    </font>
    <font>
      <sz val="22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protection hidden="1"/>
    </xf>
    <xf numFmtId="0" fontId="1" fillId="0" borderId="0" xfId="0" applyFont="1" applyFill="1" applyBorder="1"/>
    <xf numFmtId="0" fontId="1" fillId="0" borderId="0" xfId="0" applyFont="1"/>
    <xf numFmtId="0" fontId="1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Protection="1">
      <protection hidden="1"/>
    </xf>
    <xf numFmtId="0" fontId="1" fillId="0" borderId="11" xfId="0" applyFont="1" applyFill="1" applyBorder="1" applyAlignment="1">
      <alignment horizontal="left" vertical="center"/>
    </xf>
    <xf numFmtId="164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/>
    <xf numFmtId="0" fontId="4" fillId="0" borderId="11" xfId="0" applyFont="1" applyFill="1" applyBorder="1" applyAlignment="1" applyProtection="1">
      <alignment horizontal="right"/>
      <protection hidden="1"/>
    </xf>
    <xf numFmtId="0" fontId="1" fillId="0" borderId="11" xfId="0" applyFont="1" applyFill="1" applyBorder="1"/>
    <xf numFmtId="0" fontId="1" fillId="0" borderId="0" xfId="0" applyFont="1" applyBorder="1"/>
    <xf numFmtId="0" fontId="0" fillId="0" borderId="12" xfId="0" applyBorder="1"/>
    <xf numFmtId="0" fontId="4" fillId="0" borderId="12" xfId="0" applyFont="1" applyFill="1" applyBorder="1" applyAlignment="1" applyProtection="1">
      <alignment horizontal="right"/>
      <protection hidden="1"/>
    </xf>
    <xf numFmtId="0" fontId="1" fillId="0" borderId="12" xfId="0" applyFont="1" applyFill="1" applyBorder="1"/>
    <xf numFmtId="0" fontId="1" fillId="0" borderId="10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Protection="1">
      <protection hidden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Protection="1"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Protection="1"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164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locked="0" hidden="1"/>
    </xf>
    <xf numFmtId="0" fontId="1" fillId="3" borderId="11" xfId="0" applyFont="1" applyFill="1" applyBorder="1" applyAlignment="1" applyProtection="1">
      <alignment horizontal="center" vertical="center"/>
      <protection locked="0" hidden="1"/>
    </xf>
    <xf numFmtId="164" fontId="1" fillId="2" borderId="11" xfId="0" applyNumberFormat="1" applyFont="1" applyFill="1" applyBorder="1" applyAlignment="1" applyProtection="1">
      <alignment horizontal="center" vertical="center"/>
      <protection hidden="1"/>
    </xf>
    <xf numFmtId="164" fontId="1" fillId="3" borderId="4" xfId="0" applyNumberFormat="1" applyFont="1" applyFill="1" applyBorder="1" applyAlignment="1" applyProtection="1">
      <alignment horizontal="center" vertical="center"/>
      <protection locked="0" hidden="1"/>
    </xf>
    <xf numFmtId="0" fontId="1" fillId="2" borderId="6" xfId="0" applyFont="1" applyFill="1" applyBorder="1" applyAlignment="1" applyProtection="1">
      <alignment horizontal="center" vertical="center"/>
      <protection locked="0" hidden="1"/>
    </xf>
    <xf numFmtId="164" fontId="4" fillId="2" borderId="9" xfId="0" applyNumberFormat="1" applyFont="1" applyFill="1" applyBorder="1" applyAlignment="1" applyProtection="1">
      <alignment horizontal="center" vertical="center"/>
      <protection hidden="1"/>
    </xf>
    <xf numFmtId="164" fontId="4" fillId="3" borderId="11" xfId="0" applyNumberFormat="1" applyFont="1" applyFill="1" applyBorder="1" applyAlignment="1" applyProtection="1">
      <alignment horizontal="center" vertical="center"/>
      <protection hidden="1"/>
    </xf>
    <xf numFmtId="164" fontId="7" fillId="3" borderId="11" xfId="0" applyNumberFormat="1" applyFont="1" applyFill="1" applyBorder="1" applyAlignment="1" applyProtection="1">
      <alignment horizontal="center" vertical="center"/>
      <protection hidden="1"/>
    </xf>
    <xf numFmtId="164" fontId="7" fillId="3" borderId="12" xfId="0" applyNumberFormat="1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2" xfId="0" applyNumberFormat="1" applyFont="1" applyFill="1" applyBorder="1" applyAlignment="1" applyProtection="1">
      <alignment horizontal="center" vertical="center"/>
      <protection hidden="1"/>
    </xf>
    <xf numFmtId="2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/>
    <xf numFmtId="164" fontId="1" fillId="3" borderId="11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2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64" fontId="1" fillId="2" borderId="1" xfId="0" applyNumberFormat="1" applyFont="1" applyFill="1" applyBorder="1" applyAlignment="1" applyProtection="1">
      <alignment horizontal="center" vertical="center"/>
      <protection hidden="1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protection hidden="1"/>
    </xf>
    <xf numFmtId="0" fontId="8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420157</xdr:colOff>
      <xdr:row>12</xdr:row>
      <xdr:rowOff>89429</xdr:rowOff>
    </xdr:from>
    <xdr:to>
      <xdr:col>12</xdr:col>
      <xdr:colOff>420157</xdr:colOff>
      <xdr:row>12</xdr:row>
      <xdr:rowOff>135148</xdr:rowOff>
    </xdr:to>
    <xdr:sp macro="" textlink="">
      <xdr:nvSpPr>
        <xdr:cNvPr id="4" name="Parentesi graffa chiusa 3"/>
        <xdr:cNvSpPr/>
      </xdr:nvSpPr>
      <xdr:spPr>
        <a:xfrm>
          <a:off x="15536332" y="18787004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269875</xdr:colOff>
      <xdr:row>0</xdr:row>
      <xdr:rowOff>206375</xdr:rowOff>
    </xdr:from>
    <xdr:to>
      <xdr:col>3</xdr:col>
      <xdr:colOff>682625</xdr:colOff>
      <xdr:row>3</xdr:row>
      <xdr:rowOff>381000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875" y="206375"/>
          <a:ext cx="4556125" cy="136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91281</xdr:colOff>
      <xdr:row>5</xdr:row>
      <xdr:rowOff>80168</xdr:rowOff>
    </xdr:from>
    <xdr:to>
      <xdr:col>8</xdr:col>
      <xdr:colOff>49408</xdr:colOff>
      <xdr:row>14</xdr:row>
      <xdr:rowOff>215105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7181" y="2080418"/>
          <a:ext cx="4149127" cy="402113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57659</xdr:colOff>
      <xdr:row>6</xdr:row>
      <xdr:rowOff>95250</xdr:rowOff>
    </xdr:from>
    <xdr:to>
      <xdr:col>11</xdr:col>
      <xdr:colOff>457200</xdr:colOff>
      <xdr:row>14</xdr:row>
      <xdr:rowOff>1919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5559" y="2495550"/>
          <a:ext cx="3580891" cy="33928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95250</xdr:colOff>
      <xdr:row>38</xdr:row>
      <xdr:rowOff>323850</xdr:rowOff>
    </xdr:from>
    <xdr:to>
      <xdr:col>4</xdr:col>
      <xdr:colOff>95250</xdr:colOff>
      <xdr:row>49</xdr:row>
      <xdr:rowOff>243742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8571" t="17252" r="67551" b="17572"/>
        <a:stretch>
          <a:fillRect/>
        </a:stretch>
      </xdr:blipFill>
      <xdr:spPr bwMode="auto">
        <a:xfrm>
          <a:off x="95250" y="17183100"/>
          <a:ext cx="5676900" cy="494909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39</xdr:row>
      <xdr:rowOff>342900</xdr:rowOff>
    </xdr:from>
    <xdr:to>
      <xdr:col>3</xdr:col>
      <xdr:colOff>1143000</xdr:colOff>
      <xdr:row>41</xdr:row>
      <xdr:rowOff>123825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71900" y="17659350"/>
          <a:ext cx="1809750" cy="695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133350</xdr:colOff>
      <xdr:row>38</xdr:row>
      <xdr:rowOff>299427</xdr:rowOff>
    </xdr:from>
    <xdr:to>
      <xdr:col>7</xdr:col>
      <xdr:colOff>790575</xdr:colOff>
      <xdr:row>42</xdr:row>
      <xdr:rowOff>257175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10250" y="17158677"/>
          <a:ext cx="3667125" cy="17865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777876</xdr:colOff>
      <xdr:row>41</xdr:row>
      <xdr:rowOff>222250</xdr:rowOff>
    </xdr:from>
    <xdr:to>
      <xdr:col>8</xdr:col>
      <xdr:colOff>476250</xdr:colOff>
      <xdr:row>41</xdr:row>
      <xdr:rowOff>238125</xdr:rowOff>
    </xdr:to>
    <xdr:cxnSp macro="">
      <xdr:nvCxnSpPr>
        <xdr:cNvPr id="17" name="Connettore 2 16"/>
        <xdr:cNvCxnSpPr/>
      </xdr:nvCxnSpPr>
      <xdr:spPr>
        <a:xfrm flipH="1">
          <a:off x="8858251" y="18526125"/>
          <a:ext cx="793749" cy="15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493568</xdr:colOff>
      <xdr:row>41</xdr:row>
      <xdr:rowOff>216477</xdr:rowOff>
    </xdr:from>
    <xdr:to>
      <xdr:col>8</xdr:col>
      <xdr:colOff>508000</xdr:colOff>
      <xdr:row>48</xdr:row>
      <xdr:rowOff>311728</xdr:rowOff>
    </xdr:to>
    <xdr:cxnSp macro="">
      <xdr:nvCxnSpPr>
        <xdr:cNvPr id="19" name="Connettore 1 18"/>
        <xdr:cNvCxnSpPr/>
      </xdr:nvCxnSpPr>
      <xdr:spPr>
        <a:xfrm>
          <a:off x="9689523" y="18487159"/>
          <a:ext cx="14432" cy="33077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871682</xdr:colOff>
      <xdr:row>48</xdr:row>
      <xdr:rowOff>297296</xdr:rowOff>
    </xdr:from>
    <xdr:to>
      <xdr:col>8</xdr:col>
      <xdr:colOff>474807</xdr:colOff>
      <xdr:row>48</xdr:row>
      <xdr:rowOff>297296</xdr:rowOff>
    </xdr:to>
    <xdr:cxnSp macro="">
      <xdr:nvCxnSpPr>
        <xdr:cNvPr id="23" name="Connettore 1 22"/>
        <xdr:cNvCxnSpPr/>
      </xdr:nvCxnSpPr>
      <xdr:spPr>
        <a:xfrm>
          <a:off x="8967932" y="21780501"/>
          <a:ext cx="7028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5"/>
  <sheetViews>
    <sheetView showGridLines="0" tabSelected="1" view="pageBreakPreview" topLeftCell="A18" zoomScale="110" zoomScaleNormal="100" zoomScaleSheetLayoutView="110" zoomScalePageLayoutView="50" workbookViewId="0">
      <selection activeCell="D10" sqref="D10"/>
    </sheetView>
  </sheetViews>
  <sheetFormatPr defaultRowHeight="15"/>
  <cols>
    <col min="2" max="2" width="42.140625" customWidth="1"/>
    <col min="3" max="3" width="11" customWidth="1"/>
    <col min="4" max="4" width="17.28515625" bestFit="1" customWidth="1"/>
    <col min="5" max="5" width="16.7109375" customWidth="1"/>
    <col min="6" max="6" width="14.5703125" customWidth="1"/>
    <col min="7" max="7" width="10.5703125" customWidth="1"/>
    <col min="8" max="8" width="16.42578125" customWidth="1"/>
    <col min="9" max="9" width="13.85546875" customWidth="1"/>
    <col min="10" max="10" width="21.5703125" customWidth="1"/>
  </cols>
  <sheetData>
    <row r="1" spans="1:16" ht="22.5" customHeight="1"/>
    <row r="2" spans="1:16" ht="40.5" customHeight="1">
      <c r="E2" s="58" t="s">
        <v>55</v>
      </c>
      <c r="L2" s="56" t="s">
        <v>60</v>
      </c>
    </row>
    <row r="3" spans="1:16" ht="31.5" customHeight="1">
      <c r="E3" s="58" t="s">
        <v>57</v>
      </c>
    </row>
    <row r="4" spans="1:16" ht="31.5" customHeight="1">
      <c r="A4" s="1"/>
      <c r="B4" s="1"/>
      <c r="C4" s="1"/>
      <c r="D4" s="1"/>
      <c r="E4" s="58" t="s">
        <v>56</v>
      </c>
      <c r="F4" s="1"/>
      <c r="G4" s="1"/>
      <c r="H4" s="1"/>
      <c r="I4" s="1"/>
      <c r="J4" s="1"/>
    </row>
    <row r="5" spans="1:16" ht="31.5" customHeight="1">
      <c r="A5" s="1"/>
      <c r="B5" s="1"/>
      <c r="C5" s="1"/>
      <c r="D5" s="1"/>
      <c r="E5" s="1"/>
      <c r="F5" s="1"/>
      <c r="G5" s="1"/>
      <c r="H5" s="57"/>
      <c r="I5" s="57"/>
      <c r="J5" s="57"/>
      <c r="K5" s="57"/>
      <c r="L5" s="57"/>
      <c r="M5" s="57"/>
      <c r="N5" s="57"/>
      <c r="O5" s="57"/>
    </row>
    <row r="6" spans="1:16" ht="31.5" customHeight="1">
      <c r="A6" s="1"/>
      <c r="B6" s="37" t="s">
        <v>0</v>
      </c>
      <c r="C6" s="24" t="s">
        <v>4</v>
      </c>
      <c r="D6" s="63" t="s">
        <v>1</v>
      </c>
      <c r="E6" s="4"/>
      <c r="F6" s="4"/>
      <c r="G6" s="4"/>
      <c r="H6" s="4"/>
      <c r="I6" s="4"/>
      <c r="J6" s="4"/>
      <c r="K6" s="14"/>
      <c r="L6" s="14"/>
      <c r="M6" s="14"/>
      <c r="N6" s="14"/>
      <c r="O6" s="14"/>
      <c r="P6" s="11"/>
    </row>
    <row r="7" spans="1:16" ht="31.5" customHeight="1">
      <c r="A7" s="1"/>
      <c r="B7" s="32" t="s">
        <v>2</v>
      </c>
      <c r="C7" s="29" t="s">
        <v>5</v>
      </c>
      <c r="D7" s="64" t="s">
        <v>1</v>
      </c>
      <c r="E7" s="4"/>
      <c r="F7" s="4"/>
      <c r="G7" s="4"/>
      <c r="H7" s="4"/>
      <c r="I7" s="4"/>
      <c r="J7" s="4"/>
      <c r="K7" s="4"/>
      <c r="L7" s="4"/>
      <c r="M7" s="4"/>
      <c r="N7" s="4"/>
      <c r="O7" s="14"/>
      <c r="P7" s="11"/>
    </row>
    <row r="8" spans="1:16" ht="31.5" customHeight="1">
      <c r="A8" s="1"/>
      <c r="B8" s="43" t="s">
        <v>3</v>
      </c>
      <c r="C8" s="29" t="s">
        <v>6</v>
      </c>
      <c r="D8" s="64">
        <v>165</v>
      </c>
      <c r="E8" s="2"/>
      <c r="F8" s="3"/>
      <c r="G8" s="2"/>
      <c r="H8" s="3"/>
      <c r="I8" s="2"/>
      <c r="J8" s="2"/>
      <c r="K8" s="2"/>
      <c r="L8" s="3"/>
      <c r="M8" s="2"/>
      <c r="N8" s="3"/>
      <c r="O8" s="14"/>
      <c r="P8" s="11"/>
    </row>
    <row r="9" spans="1:16" ht="31.5" customHeight="1">
      <c r="A9" s="1"/>
      <c r="B9" s="43" t="s">
        <v>7</v>
      </c>
      <c r="C9" s="44" t="s">
        <v>31</v>
      </c>
      <c r="D9" s="64">
        <v>2.7</v>
      </c>
      <c r="E9" s="2"/>
      <c r="F9" s="2"/>
      <c r="G9" s="2"/>
      <c r="H9" s="2"/>
      <c r="I9" s="2"/>
      <c r="J9" s="2"/>
      <c r="K9" s="2"/>
      <c r="L9" s="2"/>
      <c r="M9" s="2"/>
      <c r="N9" s="2"/>
      <c r="O9" s="14"/>
      <c r="P9" s="11"/>
    </row>
    <row r="10" spans="1:16" ht="36" customHeight="1">
      <c r="A10" s="1"/>
      <c r="B10" s="45" t="s">
        <v>9</v>
      </c>
      <c r="C10" s="25" t="s">
        <v>11</v>
      </c>
      <c r="D10" s="64">
        <v>31</v>
      </c>
      <c r="E10" s="4"/>
      <c r="F10" s="2"/>
      <c r="G10" s="2"/>
      <c r="H10" s="2"/>
      <c r="I10" s="2"/>
      <c r="J10" s="2"/>
      <c r="K10" s="2"/>
      <c r="L10" s="2"/>
      <c r="M10" s="2"/>
      <c r="N10" s="2"/>
      <c r="O10" s="14"/>
      <c r="P10" s="11"/>
    </row>
    <row r="11" spans="1:16" ht="36" customHeight="1">
      <c r="A11" s="1"/>
      <c r="B11" s="43" t="s">
        <v>12</v>
      </c>
      <c r="C11" s="25" t="s">
        <v>10</v>
      </c>
      <c r="D11" s="60">
        <f>D10*D8*D9</f>
        <v>13810.5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14"/>
      <c r="P11" s="11"/>
    </row>
    <row r="12" spans="1:16" ht="36" customHeight="1">
      <c r="A12" s="1"/>
      <c r="B12" s="27" t="s">
        <v>13</v>
      </c>
      <c r="C12" s="28" t="s">
        <v>14</v>
      </c>
      <c r="D12" s="65">
        <f>D8*D9</f>
        <v>445.50000000000006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14"/>
      <c r="P12" s="11"/>
    </row>
    <row r="13" spans="1:16" ht="36" customHeight="1">
      <c r="A13" s="1"/>
      <c r="B13" s="43" t="s">
        <v>15</v>
      </c>
      <c r="C13" s="46" t="s">
        <v>16</v>
      </c>
      <c r="D13" s="60">
        <v>1.29</v>
      </c>
      <c r="E13" s="7"/>
      <c r="F13" s="6"/>
      <c r="G13" s="8"/>
      <c r="H13" s="2"/>
      <c r="I13" s="2"/>
      <c r="J13" s="8"/>
      <c r="K13" s="2"/>
      <c r="L13" s="2"/>
      <c r="M13" s="2"/>
      <c r="N13" s="2"/>
      <c r="O13" s="14"/>
      <c r="P13" s="11"/>
    </row>
    <row r="14" spans="1:16" ht="36" customHeight="1">
      <c r="A14" s="1"/>
      <c r="B14" s="47" t="s">
        <v>17</v>
      </c>
      <c r="C14" s="38" t="s">
        <v>18</v>
      </c>
      <c r="D14" s="61">
        <f>(D11*0.86/8)/D13</f>
        <v>1150.875</v>
      </c>
      <c r="E14" s="6"/>
      <c r="F14" s="6"/>
      <c r="G14" s="6"/>
      <c r="H14" s="6"/>
      <c r="I14" s="6"/>
      <c r="J14" s="4"/>
      <c r="K14" s="4"/>
      <c r="L14" s="4"/>
      <c r="M14" s="4"/>
      <c r="N14" s="4"/>
      <c r="O14" s="14"/>
      <c r="P14" s="11"/>
    </row>
    <row r="15" spans="1:16" ht="36" customHeight="1">
      <c r="A15" s="1"/>
      <c r="F15" s="15"/>
      <c r="G15" s="15"/>
      <c r="H15" s="15"/>
      <c r="I15" s="15"/>
      <c r="J15" s="4"/>
      <c r="K15" s="4"/>
      <c r="L15" s="4"/>
      <c r="M15" s="4"/>
      <c r="N15" s="4"/>
      <c r="O15" s="14"/>
      <c r="P15" s="11"/>
    </row>
    <row r="16" spans="1:16" ht="36" customHeight="1">
      <c r="A16" s="1"/>
      <c r="B16" s="50" t="s">
        <v>19</v>
      </c>
      <c r="C16" s="51" t="s">
        <v>20</v>
      </c>
      <c r="D16" s="66">
        <v>2</v>
      </c>
      <c r="E16" s="15"/>
      <c r="F16" s="16"/>
      <c r="G16" s="16"/>
      <c r="H16" s="16"/>
      <c r="I16" s="16"/>
      <c r="J16" s="4"/>
      <c r="K16" s="14"/>
      <c r="L16" s="14"/>
      <c r="M16" s="14"/>
      <c r="N16" s="14"/>
      <c r="O16" s="14"/>
      <c r="P16" s="11"/>
    </row>
    <row r="17" spans="1:16" ht="36" customHeight="1">
      <c r="A17" s="1"/>
      <c r="B17" s="52" t="s">
        <v>22</v>
      </c>
      <c r="C17" s="6" t="s">
        <v>21</v>
      </c>
      <c r="D17" s="67">
        <f>D11/(1000*2)</f>
        <v>6.9052499999999997</v>
      </c>
      <c r="E17" s="16"/>
      <c r="F17" s="17"/>
      <c r="G17" s="17"/>
      <c r="H17" s="17"/>
      <c r="I17" s="17"/>
      <c r="J17" s="4"/>
      <c r="K17" s="14"/>
      <c r="L17" s="14"/>
      <c r="M17" s="14"/>
      <c r="N17" s="14"/>
      <c r="O17" s="14"/>
      <c r="P17" s="11"/>
    </row>
    <row r="18" spans="1:16" ht="36" customHeight="1">
      <c r="A18" s="1"/>
      <c r="B18" s="42" t="s">
        <v>23</v>
      </c>
      <c r="C18" s="53" t="s">
        <v>18</v>
      </c>
      <c r="D18" s="68">
        <v>1163</v>
      </c>
      <c r="E18" s="17"/>
      <c r="F18" s="13"/>
      <c r="G18" s="13"/>
      <c r="H18" s="13"/>
      <c r="I18" s="103"/>
      <c r="J18" s="104" t="s">
        <v>58</v>
      </c>
      <c r="K18" s="21"/>
      <c r="L18" s="14"/>
      <c r="M18" s="14"/>
      <c r="N18" s="14"/>
      <c r="O18" s="14"/>
      <c r="P18" s="11"/>
    </row>
    <row r="19" spans="1:16" ht="36" customHeight="1">
      <c r="A19" s="1"/>
      <c r="B19" s="9"/>
      <c r="C19" s="13"/>
      <c r="D19" s="13"/>
      <c r="E19" s="4"/>
      <c r="F19" s="4"/>
      <c r="G19" s="19" t="s">
        <v>39</v>
      </c>
      <c r="H19" s="19"/>
      <c r="J19" s="4" t="s">
        <v>38</v>
      </c>
      <c r="K19" s="20"/>
      <c r="L19" s="14"/>
      <c r="M19" s="14"/>
      <c r="N19" s="14"/>
      <c r="O19" s="14"/>
      <c r="P19" s="11"/>
    </row>
    <row r="20" spans="1:16" ht="36" customHeight="1">
      <c r="A20" s="48" t="s">
        <v>46</v>
      </c>
      <c r="B20" s="49" t="s">
        <v>34</v>
      </c>
      <c r="C20" s="40" t="s">
        <v>8</v>
      </c>
      <c r="D20" s="40" t="s">
        <v>14</v>
      </c>
      <c r="E20" s="40" t="s">
        <v>32</v>
      </c>
      <c r="F20" s="40" t="s">
        <v>33</v>
      </c>
      <c r="G20" s="40" t="s">
        <v>36</v>
      </c>
      <c r="H20" s="40" t="s">
        <v>37</v>
      </c>
      <c r="I20" s="40" t="s">
        <v>40</v>
      </c>
      <c r="J20" s="39" t="s">
        <v>44</v>
      </c>
      <c r="K20" s="23"/>
      <c r="L20" s="14"/>
      <c r="M20" s="14"/>
      <c r="N20" s="14"/>
      <c r="O20" s="14"/>
      <c r="P20" s="11"/>
    </row>
    <row r="21" spans="1:16" ht="36" customHeight="1">
      <c r="A21" s="25">
        <v>1</v>
      </c>
      <c r="B21" s="26" t="s">
        <v>24</v>
      </c>
      <c r="C21" s="69">
        <v>46.48</v>
      </c>
      <c r="D21" s="72">
        <f>C21*$D$9</f>
        <v>125.496</v>
      </c>
      <c r="E21" s="75">
        <f>$D$10*D21*1.00215</f>
        <v>3898.7403084000002</v>
      </c>
      <c r="F21" s="75">
        <f>(E21*0.86/8)/$D$13</f>
        <v>324.89502570000002</v>
      </c>
      <c r="G21" s="76">
        <f>((F21*1000)/(2.826*8))^0.5</f>
        <v>119.87826777358315</v>
      </c>
      <c r="H21" s="62">
        <v>125</v>
      </c>
      <c r="I21" s="59"/>
      <c r="J21" s="62"/>
      <c r="K21" s="23"/>
      <c r="L21" s="14"/>
      <c r="M21" s="14"/>
      <c r="N21" s="14"/>
      <c r="O21" s="14"/>
      <c r="P21" s="11"/>
    </row>
    <row r="22" spans="1:16" ht="36" customHeight="1">
      <c r="A22" s="30"/>
      <c r="B22" s="31" t="s">
        <v>48</v>
      </c>
      <c r="C22" s="70">
        <f>C21/2</f>
        <v>23.24</v>
      </c>
      <c r="D22" s="73">
        <f t="shared" ref="D22:G22" si="0">D21/2</f>
        <v>62.747999999999998</v>
      </c>
      <c r="E22" s="73">
        <f t="shared" si="0"/>
        <v>1949.3701542000001</v>
      </c>
      <c r="F22" s="73">
        <f t="shared" si="0"/>
        <v>162.44751285000001</v>
      </c>
      <c r="G22" s="73">
        <f t="shared" si="0"/>
        <v>59.939133886791574</v>
      </c>
      <c r="H22" s="77">
        <v>63</v>
      </c>
      <c r="I22" s="59">
        <f t="shared" ref="I22:I35" si="1">((F22/3600)/2)*100</f>
        <v>2.2562154562500001</v>
      </c>
      <c r="J22" s="62" t="s">
        <v>41</v>
      </c>
      <c r="K22" s="23"/>
      <c r="L22" s="14"/>
      <c r="M22" s="14"/>
      <c r="N22" s="14"/>
      <c r="O22" s="14"/>
      <c r="P22" s="11"/>
    </row>
    <row r="23" spans="1:16" ht="36" customHeight="1">
      <c r="A23" s="25">
        <v>2</v>
      </c>
      <c r="B23" s="26" t="s">
        <v>25</v>
      </c>
      <c r="C23" s="69">
        <v>6.72</v>
      </c>
      <c r="D23" s="72">
        <f>C23*$D$9</f>
        <v>18.144000000000002</v>
      </c>
      <c r="E23" s="75">
        <f>$D$10*D23*1.00215</f>
        <v>563.67329760000007</v>
      </c>
      <c r="F23" s="75">
        <f t="shared" ref="F23:F30" si="2">(E23*0.86/8)/$D$13</f>
        <v>46.972774800000003</v>
      </c>
      <c r="G23" s="76">
        <f>((F23*1000)/(2.826*8))^0.5</f>
        <v>45.581859239391996</v>
      </c>
      <c r="H23" s="62">
        <v>63</v>
      </c>
      <c r="I23" s="59">
        <f t="shared" si="1"/>
        <v>0.65239965</v>
      </c>
      <c r="J23" s="62" t="s">
        <v>59</v>
      </c>
      <c r="K23" s="23"/>
      <c r="L23" s="14"/>
      <c r="M23" s="14"/>
      <c r="N23" s="14"/>
      <c r="O23" s="14"/>
      <c r="P23" s="11"/>
    </row>
    <row r="24" spans="1:16" ht="36" customHeight="1">
      <c r="A24" s="25">
        <v>3</v>
      </c>
      <c r="B24" s="26" t="s">
        <v>26</v>
      </c>
      <c r="C24" s="69">
        <v>5.04</v>
      </c>
      <c r="D24" s="72">
        <f>C24*$D$9</f>
        <v>13.608000000000001</v>
      </c>
      <c r="E24" s="75">
        <f>$D$10*D24*1.00215</f>
        <v>422.75497320000005</v>
      </c>
      <c r="F24" s="75">
        <f t="shared" si="2"/>
        <v>35.229581100000004</v>
      </c>
      <c r="G24" s="76">
        <f>((F24*1000)/(2.826*8))^0.5</f>
        <v>39.475048053039899</v>
      </c>
      <c r="H24" s="62">
        <v>63</v>
      </c>
      <c r="I24" s="59">
        <f t="shared" si="1"/>
        <v>0.48929973750000005</v>
      </c>
      <c r="J24" s="62" t="s">
        <v>42</v>
      </c>
      <c r="K24" s="23"/>
      <c r="L24" s="14"/>
      <c r="M24" s="14"/>
      <c r="N24" s="14"/>
      <c r="O24" s="14"/>
      <c r="P24" s="11"/>
    </row>
    <row r="25" spans="1:16" ht="36" customHeight="1">
      <c r="A25" s="25">
        <v>4</v>
      </c>
      <c r="B25" s="26" t="s">
        <v>27</v>
      </c>
      <c r="C25" s="69">
        <v>29.12</v>
      </c>
      <c r="D25" s="72">
        <f>C25*$D$9</f>
        <v>78.624000000000009</v>
      </c>
      <c r="E25" s="75">
        <f>$D$10*D25*1.00215</f>
        <v>2442.5842896000008</v>
      </c>
      <c r="F25" s="75">
        <f t="shared" si="2"/>
        <v>203.54869080000006</v>
      </c>
      <c r="G25" s="76">
        <f>((F25*1000)/(2.826*8))^0.5</f>
        <v>94.886206571093524</v>
      </c>
      <c r="H25" s="62">
        <v>90</v>
      </c>
      <c r="I25" s="59"/>
      <c r="J25" s="62"/>
      <c r="K25" s="23"/>
      <c r="L25" s="14"/>
      <c r="M25" s="14"/>
      <c r="N25" s="14"/>
      <c r="O25" s="14"/>
      <c r="P25" s="11"/>
    </row>
    <row r="26" spans="1:16" ht="36" customHeight="1">
      <c r="A26" s="34"/>
      <c r="B26" s="35" t="s">
        <v>48</v>
      </c>
      <c r="C26" s="71">
        <f>C25/2</f>
        <v>14.56</v>
      </c>
      <c r="D26" s="74">
        <f t="shared" ref="D26:G26" si="3">D25/2</f>
        <v>39.312000000000005</v>
      </c>
      <c r="E26" s="74">
        <f t="shared" si="3"/>
        <v>1221.2921448000004</v>
      </c>
      <c r="F26" s="74">
        <f t="shared" si="3"/>
        <v>101.77434540000003</v>
      </c>
      <c r="G26" s="74">
        <f t="shared" si="3"/>
        <v>47.443103285546762</v>
      </c>
      <c r="H26" s="78">
        <v>63</v>
      </c>
      <c r="I26" s="79">
        <f t="shared" si="1"/>
        <v>1.4135325750000003</v>
      </c>
      <c r="J26" s="80" t="s">
        <v>41</v>
      </c>
      <c r="K26" s="33"/>
      <c r="L26" s="11"/>
      <c r="M26" s="11"/>
      <c r="N26" s="11"/>
      <c r="O26" s="11"/>
      <c r="P26" s="11"/>
    </row>
    <row r="27" spans="1:16" ht="36" customHeight="1">
      <c r="A27" s="22"/>
      <c r="B27" s="39" t="s">
        <v>45</v>
      </c>
      <c r="C27" s="97">
        <f>C21+C23+C24+C25</f>
        <v>87.36</v>
      </c>
      <c r="D27" s="97">
        <f>D21+D23+D24+D25</f>
        <v>235.87200000000001</v>
      </c>
      <c r="E27" s="98">
        <f>$D$10*D27*1.00215</f>
        <v>7327.7528688000011</v>
      </c>
      <c r="F27" s="97">
        <f>F21+F23+F24+F25</f>
        <v>610.64607240000009</v>
      </c>
      <c r="G27" s="99">
        <f>((F27*1000)/(2.826*8))^0.5</f>
        <v>164.34773071860982</v>
      </c>
      <c r="H27" s="100">
        <v>160</v>
      </c>
      <c r="I27" s="101">
        <f>((F27/3600)/2)*100</f>
        <v>8.4811954500000013</v>
      </c>
      <c r="J27" s="10"/>
      <c r="K27" s="33"/>
      <c r="L27" s="11"/>
      <c r="M27" s="11"/>
      <c r="N27" s="11"/>
      <c r="O27" s="11"/>
      <c r="P27" s="11"/>
    </row>
    <row r="28" spans="1:16" ht="36" customHeight="1">
      <c r="M28" s="11"/>
      <c r="N28" s="11"/>
      <c r="O28" s="11"/>
      <c r="P28" s="11"/>
    </row>
    <row r="29" spans="1:16" ht="36" customHeight="1">
      <c r="J29" s="102" t="s">
        <v>58</v>
      </c>
      <c r="M29" s="11"/>
      <c r="N29" s="11"/>
      <c r="O29" s="11"/>
      <c r="P29" s="11"/>
    </row>
    <row r="30" spans="1:16" ht="36" customHeight="1">
      <c r="A30" s="48" t="s">
        <v>46</v>
      </c>
      <c r="B30" s="41" t="s">
        <v>35</v>
      </c>
      <c r="C30" s="40" t="s">
        <v>8</v>
      </c>
      <c r="D30" s="40" t="s">
        <v>14</v>
      </c>
      <c r="E30" s="40" t="s">
        <v>32</v>
      </c>
      <c r="F30" s="40" t="s">
        <v>33</v>
      </c>
      <c r="G30" s="40" t="s">
        <v>36</v>
      </c>
      <c r="H30" s="40" t="s">
        <v>37</v>
      </c>
      <c r="I30" s="40" t="s">
        <v>40</v>
      </c>
      <c r="J30" s="39" t="s">
        <v>44</v>
      </c>
      <c r="K30" s="33"/>
      <c r="L30" s="11"/>
      <c r="M30" s="11"/>
      <c r="N30" s="11"/>
      <c r="O30" s="11"/>
      <c r="P30" s="11"/>
    </row>
    <row r="31" spans="1:16" ht="36" customHeight="1">
      <c r="A31" s="25">
        <v>5</v>
      </c>
      <c r="B31" s="26" t="s">
        <v>49</v>
      </c>
      <c r="C31" s="69">
        <v>12.32</v>
      </c>
      <c r="D31" s="72">
        <f>C31*$D$9</f>
        <v>33.264000000000003</v>
      </c>
      <c r="E31" s="75">
        <f>$D$10*D31*1.00215</f>
        <v>1033.4010456000003</v>
      </c>
      <c r="F31" s="75">
        <f>(E31*0.86/8)/$D$13</f>
        <v>86.116753800000026</v>
      </c>
      <c r="G31" s="76">
        <f>((F31*1000)/(2.826*8))^0.5</f>
        <v>61.718129169255178</v>
      </c>
      <c r="H31" s="62">
        <v>63</v>
      </c>
      <c r="I31" s="59">
        <f>((F31/3600)/2)*100</f>
        <v>1.1960660250000004</v>
      </c>
      <c r="J31" s="62" t="s">
        <v>42</v>
      </c>
      <c r="K31" s="33"/>
      <c r="L31" s="11"/>
      <c r="M31" s="11"/>
      <c r="N31" s="11"/>
      <c r="O31" s="11"/>
      <c r="P31" s="11"/>
    </row>
    <row r="32" spans="1:16" ht="36" customHeight="1">
      <c r="A32" s="25">
        <v>6</v>
      </c>
      <c r="B32" s="26" t="s">
        <v>28</v>
      </c>
      <c r="C32" s="69">
        <v>5.6</v>
      </c>
      <c r="D32" s="72">
        <f>C32*$D$9</f>
        <v>15.12</v>
      </c>
      <c r="E32" s="75">
        <f>$D$10*D32*1.00215</f>
        <v>469.72774800000002</v>
      </c>
      <c r="F32" s="75">
        <f>(E32*0.86/8)/$D$13</f>
        <v>39.143979000000002</v>
      </c>
      <c r="G32" s="76">
        <f>((F32*1000)/(2.826*8))^0.5</f>
        <v>41.610354197400447</v>
      </c>
      <c r="H32" s="62">
        <v>63</v>
      </c>
      <c r="I32" s="59">
        <f>((F32/3600)/2)*100</f>
        <v>0.54366637500000004</v>
      </c>
      <c r="J32" s="87" t="s">
        <v>42</v>
      </c>
      <c r="K32" s="33"/>
      <c r="L32" s="11"/>
      <c r="M32" s="11"/>
      <c r="N32" s="11"/>
      <c r="O32" s="11"/>
      <c r="P32" s="11"/>
    </row>
    <row r="33" spans="1:16" ht="36" customHeight="1">
      <c r="A33" s="25">
        <v>7</v>
      </c>
      <c r="B33" s="26" t="s">
        <v>29</v>
      </c>
      <c r="C33" s="69">
        <v>31.36</v>
      </c>
      <c r="D33" s="72">
        <f>C33*$D$9</f>
        <v>84.671999999999997</v>
      </c>
      <c r="E33" s="75">
        <f>$D$10*D33*1.00215</f>
        <v>2630.4753888</v>
      </c>
      <c r="F33" s="75">
        <f>(E33*0.86/8)/$D$13</f>
        <v>219.20628239999996</v>
      </c>
      <c r="G33" s="76">
        <f>((F33*1000)/(2.826*8))^0.5</f>
        <v>98.468070093942003</v>
      </c>
      <c r="H33" s="62">
        <v>90</v>
      </c>
      <c r="I33" s="59"/>
      <c r="J33" s="87"/>
      <c r="K33" s="33"/>
      <c r="L33" s="11"/>
      <c r="M33" s="11"/>
      <c r="N33" s="11"/>
      <c r="O33" s="11"/>
      <c r="P33" s="11"/>
    </row>
    <row r="34" spans="1:16" ht="36" customHeight="1">
      <c r="A34" s="30"/>
      <c r="B34" s="31" t="s">
        <v>47</v>
      </c>
      <c r="C34" s="70">
        <f>C33/2</f>
        <v>15.68</v>
      </c>
      <c r="D34" s="73">
        <f t="shared" ref="D34:G34" si="4">D33/2</f>
        <v>42.335999999999999</v>
      </c>
      <c r="E34" s="73">
        <f t="shared" si="4"/>
        <v>1315.2376944</v>
      </c>
      <c r="F34" s="73">
        <f t="shared" si="4"/>
        <v>109.60314119999998</v>
      </c>
      <c r="G34" s="73">
        <f t="shared" si="4"/>
        <v>49.234035046971002</v>
      </c>
      <c r="H34" s="77">
        <v>63</v>
      </c>
      <c r="I34" s="59">
        <f>((F34/3600)/2)*100</f>
        <v>1.5222658499999997</v>
      </c>
      <c r="J34" s="87" t="s">
        <v>43</v>
      </c>
      <c r="K34" s="33"/>
      <c r="L34" s="11"/>
      <c r="M34" s="11"/>
      <c r="N34" s="11"/>
      <c r="O34" s="11"/>
      <c r="P34" s="11"/>
    </row>
    <row r="35" spans="1:16" ht="36" customHeight="1">
      <c r="A35" s="25">
        <v>8</v>
      </c>
      <c r="B35" s="32" t="s">
        <v>29</v>
      </c>
      <c r="C35" s="81">
        <v>19.04</v>
      </c>
      <c r="D35" s="72">
        <f>C35*$D$9</f>
        <v>51.408000000000001</v>
      </c>
      <c r="E35" s="75">
        <f>$D$10*D35*1.00215</f>
        <v>1597.0743432000004</v>
      </c>
      <c r="F35" s="75">
        <f>(E35*0.86/8)/$D$13</f>
        <v>133.08952860000002</v>
      </c>
      <c r="G35" s="76">
        <f>((F35*1000)/(2.826*8))^0.5</f>
        <v>76.725702081327427</v>
      </c>
      <c r="H35" s="62">
        <v>75</v>
      </c>
      <c r="I35" s="59">
        <f>((F35/3600)/2)*100</f>
        <v>1.8484656750000001</v>
      </c>
      <c r="J35" s="87" t="s">
        <v>42</v>
      </c>
      <c r="K35" s="33"/>
      <c r="L35" s="11"/>
      <c r="M35" s="11"/>
      <c r="N35" s="11"/>
      <c r="O35" s="11"/>
      <c r="P35" s="11"/>
    </row>
    <row r="36" spans="1:16" ht="36" customHeight="1">
      <c r="A36" s="38">
        <v>9</v>
      </c>
      <c r="B36" s="36" t="s">
        <v>30</v>
      </c>
      <c r="C36" s="82">
        <v>8.9600000000000009</v>
      </c>
      <c r="D36" s="83">
        <f>C36*$D$9</f>
        <v>24.192000000000004</v>
      </c>
      <c r="E36" s="84">
        <f>$D$10*D36*1.00215</f>
        <v>751.56439680000017</v>
      </c>
      <c r="F36" s="84">
        <f>(E36*0.86/8)/$D$13</f>
        <v>62.630366400000007</v>
      </c>
      <c r="G36" s="85">
        <f>((F36*1000)/(2.826*8))^0.5</f>
        <v>52.633397404053198</v>
      </c>
      <c r="H36" s="86">
        <v>63</v>
      </c>
      <c r="I36" s="79">
        <f>((F36/3600)/2)*100</f>
        <v>0.86986620000000014</v>
      </c>
      <c r="J36" s="88" t="s">
        <v>42</v>
      </c>
      <c r="K36" s="33"/>
      <c r="L36" s="11"/>
    </row>
    <row r="37" spans="1:16" ht="36" customHeight="1">
      <c r="A37" s="18"/>
      <c r="B37" s="12"/>
      <c r="C37" s="89">
        <f>C31+C32+C33+C35+C36</f>
        <v>77.28</v>
      </c>
      <c r="D37" s="90">
        <f>C37*$D$9</f>
        <v>208.65600000000001</v>
      </c>
      <c r="E37" s="91">
        <f>$D$10*D37*1.00215</f>
        <v>6482.2429224000007</v>
      </c>
      <c r="F37" s="91">
        <f>(E37*0.86/8)/$D$13</f>
        <v>540.18691020000006</v>
      </c>
      <c r="G37" s="92">
        <f>((F37*1000)/(2.826*8))^0.5</f>
        <v>154.57560530296192</v>
      </c>
      <c r="H37" s="93">
        <v>160</v>
      </c>
      <c r="I37" s="94">
        <f>((F37/3600)/2)*100</f>
        <v>7.5025959750000011</v>
      </c>
      <c r="J37" s="33"/>
      <c r="K37" s="33"/>
      <c r="L37" s="11"/>
    </row>
    <row r="38" spans="1:16" ht="36" customHeight="1">
      <c r="A38" s="1"/>
      <c r="B38" s="39" t="s">
        <v>45</v>
      </c>
      <c r="C38" s="95">
        <f>C27+C37</f>
        <v>164.64</v>
      </c>
      <c r="D38" s="95">
        <f>D27+D37</f>
        <v>444.52800000000002</v>
      </c>
      <c r="E38" s="96">
        <f>$D$10*D38*1.00215</f>
        <v>13809.995791200001</v>
      </c>
      <c r="F38" s="95">
        <f>F27+F37</f>
        <v>1150.8329826000002</v>
      </c>
      <c r="G38" s="4"/>
    </row>
    <row r="39" spans="1:16" ht="36" customHeight="1">
      <c r="A39" s="1"/>
    </row>
    <row r="40" spans="1:16" ht="36" customHeight="1">
      <c r="A40" s="1"/>
    </row>
    <row r="41" spans="1:16" ht="36" customHeight="1">
      <c r="A41" s="1"/>
      <c r="C41" s="54"/>
      <c r="D41" s="54"/>
      <c r="E41" s="54"/>
      <c r="F41" s="54"/>
    </row>
    <row r="42" spans="1:16" ht="36" customHeight="1">
      <c r="A42" s="1"/>
      <c r="C42" s="54"/>
      <c r="D42" s="54"/>
      <c r="E42" s="54"/>
      <c r="F42" s="54"/>
    </row>
    <row r="43" spans="1:16" ht="36" customHeight="1">
      <c r="C43" s="54"/>
      <c r="D43" s="54"/>
      <c r="E43" s="54"/>
      <c r="F43" s="54"/>
    </row>
    <row r="44" spans="1:16" ht="36" customHeight="1">
      <c r="C44" s="54"/>
      <c r="D44" s="54"/>
      <c r="E44" s="54" t="s">
        <v>51</v>
      </c>
    </row>
    <row r="45" spans="1:16" ht="36" customHeight="1">
      <c r="C45" s="54"/>
      <c r="D45" s="54"/>
      <c r="E45" s="55" t="s">
        <v>52</v>
      </c>
    </row>
    <row r="46" spans="1:16" ht="36" customHeight="1">
      <c r="C46" s="54"/>
      <c r="D46" s="54"/>
      <c r="E46" s="55" t="s">
        <v>53</v>
      </c>
    </row>
    <row r="47" spans="1:16" ht="36" customHeight="1">
      <c r="C47" s="54"/>
      <c r="D47" s="54"/>
      <c r="E47" s="54" t="s">
        <v>50</v>
      </c>
    </row>
    <row r="48" spans="1:16" ht="36" customHeight="1">
      <c r="C48" s="54"/>
      <c r="D48" s="54"/>
      <c r="E48" s="54" t="s">
        <v>54</v>
      </c>
    </row>
    <row r="49" spans="5:5" ht="36" customHeight="1">
      <c r="E49" s="54" t="s">
        <v>61</v>
      </c>
    </row>
    <row r="50" spans="5:5" ht="36" customHeight="1"/>
    <row r="51" spans="5:5" ht="36" customHeight="1"/>
    <row r="52" spans="5:5" ht="24" customHeight="1"/>
    <row r="53" spans="5:5" ht="24" customHeight="1"/>
    <row r="54" spans="5:5" ht="24" customHeight="1"/>
    <row r="55" spans="5:5" ht="24" customHeight="1"/>
    <row r="56" spans="5:5" ht="24" customHeight="1"/>
    <row r="57" spans="5:5" ht="24" customHeight="1"/>
    <row r="58" spans="5:5" ht="24" customHeight="1"/>
    <row r="59" spans="5:5" ht="24" customHeight="1"/>
    <row r="60" spans="5:5" ht="24" customHeight="1"/>
    <row r="61" spans="5:5" ht="24" customHeight="1"/>
    <row r="62" spans="5:5" ht="24" customHeight="1"/>
    <row r="63" spans="5:5" ht="24" customHeight="1"/>
    <row r="64" spans="5:5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</sheetData>
  <sheetProtection password="F3BB" sheet="1" objects="1" scenarios="1" selectLockedCells="1"/>
  <mergeCells count="1">
    <mergeCell ref="G19:H19"/>
  </mergeCells>
  <pageMargins left="0.7" right="0.7" top="0.75" bottom="0.75" header="0.3" footer="0.3"/>
  <pageSetup paperSize="9" scale="41" orientation="portrait" horizontalDpi="0" verticalDpi="0" r:id="rId1"/>
  <colBreaks count="1" manualBreakCount="1">
    <brk id="14" max="49" man="1"/>
  </colBreaks>
  <drawing r:id="rId2"/>
  <legacyDrawing r:id="rId3"/>
  <oleObjects>
    <oleObject progId="AutoCAD.Drawing.18" shapeId="1027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2019-05-09T07:53:29Z</cp:lastPrinted>
  <dcterms:created xsi:type="dcterms:W3CDTF">2019-05-09T07:52:14Z</dcterms:created>
  <dcterms:modified xsi:type="dcterms:W3CDTF">2026-02-19T14:34:14Z</dcterms:modified>
</cp:coreProperties>
</file>