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Default Extension="jpeg" ContentType="image/jpeg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Foglio1!$A$1:$AG$129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H53" i="1"/>
  <c r="K51"/>
  <c r="K53" s="1"/>
  <c r="AF49"/>
  <c r="O48"/>
  <c r="P48" s="1"/>
  <c r="R48"/>
  <c r="T48" s="1"/>
  <c r="U48"/>
  <c r="V48" s="1"/>
  <c r="X48"/>
  <c r="Z48" s="1"/>
  <c r="AA48"/>
  <c r="AB48" s="1"/>
  <c r="AD48"/>
  <c r="AF48" s="1"/>
  <c r="O49"/>
  <c r="P49" s="1"/>
  <c r="R49"/>
  <c r="T49" s="1"/>
  <c r="U49"/>
  <c r="V49" s="1"/>
  <c r="W49"/>
  <c r="X49"/>
  <c r="Z49" s="1"/>
  <c r="AA49"/>
  <c r="AB49" s="1"/>
  <c r="AD49"/>
  <c r="O50"/>
  <c r="P50" s="1"/>
  <c r="R50"/>
  <c r="T50" s="1"/>
  <c r="U50"/>
  <c r="V50" s="1"/>
  <c r="X50"/>
  <c r="Z50" s="1"/>
  <c r="AA50"/>
  <c r="AB50" s="1"/>
  <c r="AD50"/>
  <c r="AF50" s="1"/>
  <c r="C51"/>
  <c r="H50"/>
  <c r="L50" s="1"/>
  <c r="N50" s="1"/>
  <c r="E50"/>
  <c r="H49"/>
  <c r="G49" s="1"/>
  <c r="E49"/>
  <c r="H48"/>
  <c r="G48" s="1"/>
  <c r="E48"/>
  <c r="W48" l="1"/>
  <c r="L49"/>
  <c r="N49" s="1"/>
  <c r="W50"/>
  <c r="G50"/>
  <c r="Y50"/>
  <c r="M50"/>
  <c r="Y49"/>
  <c r="M49"/>
  <c r="Y48"/>
  <c r="L48"/>
  <c r="AE50"/>
  <c r="S50"/>
  <c r="S48"/>
  <c r="AC50"/>
  <c r="Q50"/>
  <c r="AC49"/>
  <c r="Q49"/>
  <c r="AC48"/>
  <c r="Q48"/>
  <c r="AE49"/>
  <c r="S49"/>
  <c r="AE48"/>
  <c r="H47"/>
  <c r="E47"/>
  <c r="G47" l="1"/>
  <c r="R47" s="1"/>
  <c r="N48"/>
  <c r="M48"/>
  <c r="L47"/>
  <c r="H46"/>
  <c r="L46" s="1"/>
  <c r="E46"/>
  <c r="H45"/>
  <c r="L45" s="1"/>
  <c r="E45"/>
  <c r="H44"/>
  <c r="E44"/>
  <c r="H43"/>
  <c r="L43" s="1"/>
  <c r="E43"/>
  <c r="H42"/>
  <c r="L42" s="1"/>
  <c r="E42"/>
  <c r="L41"/>
  <c r="M41" s="1"/>
  <c r="H41"/>
  <c r="E41"/>
  <c r="K32"/>
  <c r="C32"/>
  <c r="AD31"/>
  <c r="AA31"/>
  <c r="AB31" s="1"/>
  <c r="X31"/>
  <c r="Z31" s="1"/>
  <c r="Y31" s="1"/>
  <c r="U31"/>
  <c r="W31" s="1"/>
  <c r="V31" s="1"/>
  <c r="R31"/>
  <c r="Q31" s="1"/>
  <c r="P31"/>
  <c r="O31"/>
  <c r="L31"/>
  <c r="N31" s="1"/>
  <c r="H31"/>
  <c r="E31"/>
  <c r="G31" s="1"/>
  <c r="AD30"/>
  <c r="AF30" s="1"/>
  <c r="AE30" s="1"/>
  <c r="AA30"/>
  <c r="X30"/>
  <c r="Y30" s="1"/>
  <c r="U30"/>
  <c r="V30" s="1"/>
  <c r="T30"/>
  <c r="S30" s="1"/>
  <c r="R30"/>
  <c r="O30"/>
  <c r="Q30" s="1"/>
  <c r="P30" s="1"/>
  <c r="H30"/>
  <c r="G30"/>
  <c r="E30"/>
  <c r="AD29"/>
  <c r="AE29" s="1"/>
  <c r="AB29"/>
  <c r="AA29"/>
  <c r="X29"/>
  <c r="Z29" s="1"/>
  <c r="Y29" s="1"/>
  <c r="V29"/>
  <c r="U29"/>
  <c r="R29"/>
  <c r="S29" s="1"/>
  <c r="Q29"/>
  <c r="P29" s="1"/>
  <c r="O29"/>
  <c r="H29"/>
  <c r="G29" s="1"/>
  <c r="E29"/>
  <c r="L28"/>
  <c r="M28" s="1"/>
  <c r="H28"/>
  <c r="G28" s="1"/>
  <c r="E28"/>
  <c r="AD27"/>
  <c r="L27"/>
  <c r="M27" s="1"/>
  <c r="H27"/>
  <c r="X27" s="1"/>
  <c r="G27"/>
  <c r="E27"/>
  <c r="AF26"/>
  <c r="AE26" s="1"/>
  <c r="AD26"/>
  <c r="AC26"/>
  <c r="AB26" s="1"/>
  <c r="AA26"/>
  <c r="Y26"/>
  <c r="X26"/>
  <c r="V26"/>
  <c r="U26"/>
  <c r="T26"/>
  <c r="S26" s="1"/>
  <c r="R26"/>
  <c r="Q26"/>
  <c r="P26" s="1"/>
  <c r="O26"/>
  <c r="H26"/>
  <c r="G26" s="1"/>
  <c r="E26"/>
  <c r="N25"/>
  <c r="M25"/>
  <c r="L25"/>
  <c r="H25"/>
  <c r="AA25" s="1"/>
  <c r="AB25" s="1"/>
  <c r="G25"/>
  <c r="AD25" s="1"/>
  <c r="E25"/>
  <c r="L24"/>
  <c r="M24" s="1"/>
  <c r="H24"/>
  <c r="AD24" s="1"/>
  <c r="G24"/>
  <c r="E24"/>
  <c r="X47" l="1"/>
  <c r="Y47" s="1"/>
  <c r="AD47"/>
  <c r="AF47" s="1"/>
  <c r="O47"/>
  <c r="AA47"/>
  <c r="AB47" s="1"/>
  <c r="U47"/>
  <c r="W47" s="1"/>
  <c r="P47"/>
  <c r="Q47"/>
  <c r="Z47"/>
  <c r="V47"/>
  <c r="T47"/>
  <c r="S47"/>
  <c r="Z30"/>
  <c r="W26"/>
  <c r="T29"/>
  <c r="AF29"/>
  <c r="AC31"/>
  <c r="M31"/>
  <c r="AC25"/>
  <c r="AE25"/>
  <c r="AF24"/>
  <c r="AE24" s="1"/>
  <c r="W27"/>
  <c r="Z27"/>
  <c r="Y27" s="1"/>
  <c r="AF31"/>
  <c r="C53"/>
  <c r="O24"/>
  <c r="P24" s="1"/>
  <c r="U24"/>
  <c r="V24" s="1"/>
  <c r="AA24"/>
  <c r="R25"/>
  <c r="O27"/>
  <c r="P27" s="1"/>
  <c r="U27"/>
  <c r="O28"/>
  <c r="P28" s="1"/>
  <c r="U28"/>
  <c r="V28" s="1"/>
  <c r="AA28"/>
  <c r="N24"/>
  <c r="N27"/>
  <c r="AF27"/>
  <c r="N28"/>
  <c r="W30"/>
  <c r="AC30"/>
  <c r="T31"/>
  <c r="R24"/>
  <c r="X24"/>
  <c r="O25"/>
  <c r="P25" s="1"/>
  <c r="U25"/>
  <c r="AF25"/>
  <c r="Z26"/>
  <c r="R27"/>
  <c r="AE27"/>
  <c r="R28"/>
  <c r="X28"/>
  <c r="AD28"/>
  <c r="W29"/>
  <c r="AC29"/>
  <c r="AB30"/>
  <c r="S31"/>
  <c r="AE31"/>
  <c r="G46"/>
  <c r="G44"/>
  <c r="R44" s="1"/>
  <c r="AD44"/>
  <c r="AF44" s="1"/>
  <c r="M45"/>
  <c r="N45"/>
  <c r="M47"/>
  <c r="N47"/>
  <c r="G41"/>
  <c r="X41" s="1"/>
  <c r="H51"/>
  <c r="N42"/>
  <c r="M42"/>
  <c r="G45"/>
  <c r="AA45" s="1"/>
  <c r="N46"/>
  <c r="M46"/>
  <c r="G42"/>
  <c r="AA42" s="1"/>
  <c r="AD42"/>
  <c r="AF42" s="1"/>
  <c r="R42"/>
  <c r="N43"/>
  <c r="M43"/>
  <c r="G43"/>
  <c r="AD43" s="1"/>
  <c r="AF43" s="1"/>
  <c r="U43"/>
  <c r="X43"/>
  <c r="N41"/>
  <c r="R41"/>
  <c r="L44"/>
  <c r="L51" s="1"/>
  <c r="L53" s="1"/>
  <c r="U46"/>
  <c r="R46"/>
  <c r="X46"/>
  <c r="AD46"/>
  <c r="AF46" s="1"/>
  <c r="O46"/>
  <c r="AA46"/>
  <c r="H23"/>
  <c r="L23" s="1"/>
  <c r="E23"/>
  <c r="G23" s="1"/>
  <c r="AE47" l="1"/>
  <c r="AC47"/>
  <c r="O42"/>
  <c r="N23"/>
  <c r="M23"/>
  <c r="R23"/>
  <c r="S23"/>
  <c r="W28"/>
  <c r="Y28"/>
  <c r="W24"/>
  <c r="Y24"/>
  <c r="Z24"/>
  <c r="AB24"/>
  <c r="AC28"/>
  <c r="AF28"/>
  <c r="AE28" s="1"/>
  <c r="Q27"/>
  <c r="S27"/>
  <c r="Q25"/>
  <c r="S25"/>
  <c r="AA23"/>
  <c r="AB23" s="1"/>
  <c r="AD23"/>
  <c r="X23"/>
  <c r="Z23" s="1"/>
  <c r="Y23" s="1"/>
  <c r="T25"/>
  <c r="V25"/>
  <c r="W25"/>
  <c r="Z28"/>
  <c r="AB28"/>
  <c r="Q28"/>
  <c r="T28"/>
  <c r="S28" s="1"/>
  <c r="Q24"/>
  <c r="T24"/>
  <c r="S24" s="1"/>
  <c r="T27"/>
  <c r="V27"/>
  <c r="X44"/>
  <c r="Y44" s="1"/>
  <c r="O23"/>
  <c r="P23" s="1"/>
  <c r="U23"/>
  <c r="AA43"/>
  <c r="AC43" s="1"/>
  <c r="O43"/>
  <c r="P43" s="1"/>
  <c r="AD45"/>
  <c r="AF45" s="1"/>
  <c r="AA44"/>
  <c r="AC44" s="1"/>
  <c r="R43"/>
  <c r="T43" s="1"/>
  <c r="X42"/>
  <c r="Y42" s="1"/>
  <c r="R45"/>
  <c r="S45" s="1"/>
  <c r="U44"/>
  <c r="V44" s="1"/>
  <c r="AC24"/>
  <c r="AB42"/>
  <c r="AC42"/>
  <c r="T44"/>
  <c r="S44"/>
  <c r="AB45"/>
  <c r="AC45"/>
  <c r="N44"/>
  <c r="M44"/>
  <c r="Q43"/>
  <c r="T42"/>
  <c r="S42"/>
  <c r="AE45"/>
  <c r="AE44"/>
  <c r="S41"/>
  <c r="T41"/>
  <c r="S43"/>
  <c r="AE43"/>
  <c r="P42"/>
  <c r="Q42"/>
  <c r="T45"/>
  <c r="Y41"/>
  <c r="Z41"/>
  <c r="AB44"/>
  <c r="W43"/>
  <c r="V43"/>
  <c r="AE42"/>
  <c r="Y43"/>
  <c r="Z43"/>
  <c r="AD41"/>
  <c r="AF41" s="1"/>
  <c r="O41"/>
  <c r="X45"/>
  <c r="U45"/>
  <c r="U41"/>
  <c r="AA41"/>
  <c r="U42"/>
  <c r="O45"/>
  <c r="O44"/>
  <c r="AE46"/>
  <c r="P46"/>
  <c r="Q46"/>
  <c r="W46"/>
  <c r="V46"/>
  <c r="AB46"/>
  <c r="AC46"/>
  <c r="T46"/>
  <c r="S46"/>
  <c r="Y46"/>
  <c r="Z46"/>
  <c r="H22"/>
  <c r="L22" s="1"/>
  <c r="M22" s="1"/>
  <c r="G22"/>
  <c r="E22"/>
  <c r="W44" l="1"/>
  <c r="X22"/>
  <c r="Y22" s="1"/>
  <c r="Z44"/>
  <c r="Z42"/>
  <c r="Q23"/>
  <c r="AC23"/>
  <c r="AE23"/>
  <c r="AF23"/>
  <c r="H32"/>
  <c r="L32" s="1"/>
  <c r="AD22"/>
  <c r="AA22"/>
  <c r="T23"/>
  <c r="W23"/>
  <c r="V23" s="1"/>
  <c r="O22"/>
  <c r="AB43"/>
  <c r="N22"/>
  <c r="R22"/>
  <c r="Z22"/>
  <c r="U22"/>
  <c r="V42"/>
  <c r="W42"/>
  <c r="Y45"/>
  <c r="Z45"/>
  <c r="P45"/>
  <c r="Q45"/>
  <c r="W45"/>
  <c r="V45"/>
  <c r="P44"/>
  <c r="Q44"/>
  <c r="V41"/>
  <c r="W41"/>
  <c r="AE41"/>
  <c r="AC41"/>
  <c r="AB41"/>
  <c r="Q41"/>
  <c r="P41"/>
  <c r="S22" l="1"/>
  <c r="T22"/>
  <c r="Q22"/>
  <c r="P22"/>
  <c r="AE22"/>
  <c r="AF22"/>
  <c r="V22"/>
  <c r="W22"/>
  <c r="AB22"/>
  <c r="AC22"/>
  <c r="X25"/>
  <c r="Z25"/>
  <c r="Y25"/>
  <c r="L26"/>
  <c r="N26" s="1"/>
  <c r="M26"/>
  <c r="AA27"/>
  <c r="AB27" s="1"/>
  <c r="L30"/>
  <c r="M30" s="1"/>
  <c r="L29"/>
  <c r="N29"/>
  <c r="M29"/>
  <c r="N30" l="1"/>
  <c r="AC27"/>
</calcChain>
</file>

<file path=xl/sharedStrings.xml><?xml version="1.0" encoding="utf-8"?>
<sst xmlns="http://schemas.openxmlformats.org/spreadsheetml/2006/main" count="197" uniqueCount="59">
  <si>
    <t>mm</t>
  </si>
  <si>
    <t>W/el.</t>
  </si>
  <si>
    <t>el.</t>
  </si>
  <si>
    <t>L/el.</t>
  </si>
  <si>
    <t>T.</t>
  </si>
  <si>
    <t xml:space="preserve">dT </t>
  </si>
  <si>
    <t>h</t>
  </si>
  <si>
    <t>Ambiente</t>
  </si>
  <si>
    <t>amb.</t>
  </si>
  <si>
    <t>entr.</t>
  </si>
  <si>
    <t>rad.</t>
  </si>
  <si>
    <t>media</t>
  </si>
  <si>
    <t>W</t>
  </si>
  <si>
    <t>litri</t>
  </si>
  <si>
    <t>Zona</t>
  </si>
  <si>
    <t>Piano</t>
  </si>
  <si>
    <t>Totale zona:</t>
  </si>
  <si>
    <t>Epos.</t>
  </si>
  <si>
    <t>Classe energetica</t>
  </si>
  <si>
    <t>W/m3</t>
  </si>
  <si>
    <t>Altezza ambienti</t>
  </si>
  <si>
    <t>m</t>
  </si>
  <si>
    <t>Cl.e.</t>
  </si>
  <si>
    <t>Dispers. Termica</t>
  </si>
  <si>
    <t xml:space="preserve">Temperatura caldaia </t>
  </si>
  <si>
    <t>°C</t>
  </si>
  <si>
    <t>S.</t>
  </si>
  <si>
    <t>m2</t>
  </si>
  <si>
    <t>Q</t>
  </si>
  <si>
    <t>Soggiorno</t>
  </si>
  <si>
    <t>Bagno</t>
  </si>
  <si>
    <t>giorno</t>
  </si>
  <si>
    <t>terra</t>
  </si>
  <si>
    <t>Camera</t>
  </si>
  <si>
    <t xml:space="preserve">H </t>
  </si>
  <si>
    <t>N°</t>
  </si>
  <si>
    <t>Radiatori</t>
  </si>
  <si>
    <t>primo</t>
  </si>
  <si>
    <t>L1</t>
  </si>
  <si>
    <t>notte</t>
  </si>
  <si>
    <t>K=1,32</t>
  </si>
  <si>
    <t>K=1,30</t>
  </si>
  <si>
    <t>K=1,34</t>
  </si>
  <si>
    <t>K=1,33</t>
  </si>
  <si>
    <t xml:space="preserve">Cucina </t>
  </si>
  <si>
    <t>Atrio</t>
  </si>
  <si>
    <t>Disimpegno</t>
  </si>
  <si>
    <t>Salotto</t>
  </si>
  <si>
    <t>Studio</t>
  </si>
  <si>
    <t>Totale zona calpestab.</t>
  </si>
  <si>
    <t>3/8"</t>
  </si>
  <si>
    <t>L/h</t>
  </si>
  <si>
    <t>1/2"</t>
  </si>
  <si>
    <t>Giri in apertura</t>
  </si>
  <si>
    <t>Detentori</t>
  </si>
  <si>
    <t>L</t>
  </si>
  <si>
    <t>Antibagno</t>
  </si>
  <si>
    <t>D</t>
  </si>
  <si>
    <t xml:space="preserve">Camera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</si>
</sst>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00"/>
  </numFmts>
  <fonts count="34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sz val="20"/>
      <name val="Arial"/>
      <family val="2"/>
    </font>
    <font>
      <b/>
      <sz val="20"/>
      <color rgb="FFC00000"/>
      <name val="Arial"/>
      <family val="2"/>
    </font>
    <font>
      <sz val="16"/>
      <color theme="1"/>
      <name val="Arial Narrow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sz val="20"/>
      <color theme="0"/>
      <name val="Arial Narrow"/>
      <family val="2"/>
    </font>
    <font>
      <b/>
      <sz val="20"/>
      <color theme="0"/>
      <name val="Arial Narrow"/>
      <family val="2"/>
    </font>
    <font>
      <b/>
      <sz val="20"/>
      <color rgb="FF0070C0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Protection="1"/>
    <xf numFmtId="0" fontId="7" fillId="0" borderId="0" xfId="0" applyFont="1" applyBorder="1" applyProtection="1"/>
    <xf numFmtId="0" fontId="0" fillId="0" borderId="0" xfId="0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/>
    <xf numFmtId="165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locked="0" hidden="1"/>
    </xf>
    <xf numFmtId="0" fontId="5" fillId="0" borderId="0" xfId="0" applyFont="1" applyFill="1" applyBorder="1" applyAlignment="1" applyProtection="1">
      <protection locked="0" hidden="1"/>
    </xf>
    <xf numFmtId="164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 vertical="center"/>
    </xf>
    <xf numFmtId="1" fontId="2" fillId="0" borderId="0" xfId="0" applyNumberFormat="1" applyFont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vertical="center"/>
      <protection locked="0" hidden="1"/>
    </xf>
    <xf numFmtId="0" fontId="1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/>
      <protection locked="0" hidden="1"/>
    </xf>
    <xf numFmtId="1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3" fillId="0" borderId="0" xfId="1" applyNumberFormat="1" applyFont="1" applyFill="1" applyBorder="1" applyAlignment="1" applyProtection="1">
      <alignment horizontal="center" vertical="center"/>
      <protection hidden="1"/>
    </xf>
    <xf numFmtId="49" fontId="22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/>
    <xf numFmtId="1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2" fillId="0" borderId="0" xfId="0" applyFont="1"/>
    <xf numFmtId="2" fontId="5" fillId="0" borderId="0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 applyBorder="1"/>
    <xf numFmtId="0" fontId="0" fillId="0" borderId="0" xfId="0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7" xfId="0" applyFont="1" applyBorder="1"/>
    <xf numFmtId="0" fontId="30" fillId="0" borderId="0" xfId="0" applyFont="1" applyBorder="1"/>
    <xf numFmtId="0" fontId="30" fillId="0" borderId="0" xfId="0" applyFont="1" applyFill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2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/>
    <xf numFmtId="0" fontId="16" fillId="0" borderId="0" xfId="0" applyFont="1" applyBorder="1" applyAlignment="1"/>
    <xf numFmtId="0" fontId="0" fillId="0" borderId="0" xfId="0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2" fontId="7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 hidden="1"/>
    </xf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Fill="1" applyBorder="1" applyAlignment="1" applyProtection="1">
      <alignment horizontal="left" vertical="center"/>
      <protection locked="0" hidden="1"/>
    </xf>
    <xf numFmtId="2" fontId="13" fillId="0" borderId="0" xfId="0" applyNumberFormat="1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0" fontId="31" fillId="0" borderId="1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64" fontId="5" fillId="3" borderId="12" xfId="0" applyNumberFormat="1" applyFont="1" applyFill="1" applyBorder="1" applyAlignment="1" applyProtection="1">
      <alignment horizontal="center"/>
      <protection hidden="1"/>
    </xf>
    <xf numFmtId="164" fontId="5" fillId="3" borderId="1" xfId="0" applyNumberFormat="1" applyFont="1" applyFill="1" applyBorder="1" applyAlignment="1" applyProtection="1">
      <alignment horizontal="center"/>
      <protection hidden="1"/>
    </xf>
    <xf numFmtId="1" fontId="5" fillId="3" borderId="8" xfId="0" applyNumberFormat="1" applyFont="1" applyFill="1" applyBorder="1" applyAlignment="1" applyProtection="1">
      <alignment horizontal="center" vertical="center"/>
      <protection hidden="1"/>
    </xf>
    <xf numFmtId="1" fontId="5" fillId="3" borderId="7" xfId="0" applyNumberFormat="1" applyFont="1" applyFill="1" applyBorder="1" applyAlignment="1" applyProtection="1">
      <alignment horizontal="center" vertical="center"/>
      <protection hidden="1"/>
    </xf>
    <xf numFmtId="164" fontId="5" fillId="3" borderId="2" xfId="0" applyNumberFormat="1" applyFont="1" applyFill="1" applyBorder="1" applyAlignment="1" applyProtection="1">
      <alignment horizontal="center"/>
      <protection hidden="1"/>
    </xf>
    <xf numFmtId="0" fontId="30" fillId="0" borderId="7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30" fillId="0" borderId="0" xfId="0" applyFont="1" applyBorder="1" applyProtection="1">
      <protection hidden="1"/>
    </xf>
    <xf numFmtId="0" fontId="30" fillId="0" borderId="0" xfId="0" applyFont="1" applyProtection="1">
      <protection hidden="1"/>
    </xf>
    <xf numFmtId="166" fontId="30" fillId="0" borderId="0" xfId="0" applyNumberFormat="1" applyFont="1" applyBorder="1" applyProtection="1">
      <protection hidden="1"/>
    </xf>
    <xf numFmtId="0" fontId="30" fillId="0" borderId="0" xfId="0" applyFont="1" applyBorder="1" applyAlignment="1" applyProtection="1">
      <alignment horizontal="left"/>
      <protection hidden="1"/>
    </xf>
    <xf numFmtId="1" fontId="30" fillId="0" borderId="0" xfId="0" applyNumberFormat="1" applyFont="1" applyBorder="1" applyAlignment="1" applyProtection="1">
      <alignment horizontal="center"/>
      <protection hidden="1"/>
    </xf>
    <xf numFmtId="1" fontId="29" fillId="0" borderId="0" xfId="0" applyNumberFormat="1" applyFont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5" fillId="2" borderId="4" xfId="0" applyNumberFormat="1" applyFont="1" applyFill="1" applyBorder="1" applyAlignment="1" applyProtection="1">
      <alignment horizontal="center" vertical="center"/>
      <protection locked="0" hidden="1"/>
    </xf>
    <xf numFmtId="0" fontId="2" fillId="2" borderId="4" xfId="0" applyFont="1" applyFill="1" applyBorder="1" applyAlignment="1" applyProtection="1">
      <alignment horizontal="center"/>
      <protection locked="0" hidden="1"/>
    </xf>
    <xf numFmtId="0" fontId="5" fillId="2" borderId="5" xfId="0" applyFont="1" applyFill="1" applyBorder="1" applyAlignment="1" applyProtection="1">
      <alignment horizontal="center"/>
      <protection locked="0"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2" fillId="2" borderId="7" xfId="0" applyFont="1" applyFill="1" applyBorder="1" applyAlignment="1" applyProtection="1">
      <alignment horizontal="center"/>
      <protection locked="0" hidden="1"/>
    </xf>
    <xf numFmtId="0" fontId="5" fillId="2" borderId="0" xfId="0" applyFont="1" applyFill="1" applyBorder="1" applyAlignment="1" applyProtection="1">
      <alignment horizontal="center"/>
      <protection locked="0" hidden="1"/>
    </xf>
    <xf numFmtId="0" fontId="5" fillId="2" borderId="9" xfId="0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 applyProtection="1">
      <alignment horizontal="center"/>
      <protection locked="0" hidden="1"/>
    </xf>
    <xf numFmtId="0" fontId="5" fillId="2" borderId="10" xfId="0" applyFont="1" applyFill="1" applyBorder="1" applyAlignment="1" applyProtection="1">
      <alignment horizontal="center"/>
      <protection locked="0" hidden="1"/>
    </xf>
    <xf numFmtId="0" fontId="5" fillId="2" borderId="12" xfId="0" applyFont="1" applyFill="1" applyBorder="1" applyProtection="1">
      <protection locked="0" hidden="1"/>
    </xf>
    <xf numFmtId="0" fontId="5" fillId="2" borderId="1" xfId="0" applyFont="1" applyFill="1" applyBorder="1" applyProtection="1">
      <protection locked="0" hidden="1"/>
    </xf>
    <xf numFmtId="0" fontId="5" fillId="2" borderId="2" xfId="0" applyFont="1" applyFill="1" applyBorder="1" applyProtection="1">
      <protection locked="0" hidden="1"/>
    </xf>
    <xf numFmtId="164" fontId="5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5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3" borderId="3" xfId="0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/>
      <protection locked="0" hidden="1"/>
    </xf>
    <xf numFmtId="0" fontId="2" fillId="2" borderId="7" xfId="0" applyFont="1" applyFill="1" applyBorder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 applyProtection="1">
      <alignment horizontal="center" vertical="center"/>
      <protection locked="0" hidden="1"/>
    </xf>
    <xf numFmtId="0" fontId="5" fillId="2" borderId="10" xfId="0" applyFont="1" applyFill="1" applyBorder="1" applyAlignment="1" applyProtection="1">
      <alignment horizontal="center" vertical="center"/>
      <protection locked="0"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31" fillId="3" borderId="3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3" borderId="20" xfId="0" applyNumberFormat="1" applyFont="1" applyFill="1" applyBorder="1" applyAlignment="1" applyProtection="1">
      <alignment horizontal="center" vertical="center"/>
      <protection hidden="1"/>
    </xf>
    <xf numFmtId="164" fontId="5" fillId="3" borderId="21" xfId="0" applyNumberFormat="1" applyFont="1" applyFill="1" applyBorder="1" applyAlignment="1" applyProtection="1">
      <alignment horizontal="center" vertical="center"/>
      <protection hidden="1"/>
    </xf>
    <xf numFmtId="1" fontId="5" fillId="3" borderId="13" xfId="0" applyNumberFormat="1" applyFont="1" applyFill="1" applyBorder="1" applyAlignment="1" applyProtection="1">
      <alignment horizontal="center" vertical="center"/>
      <protection hidden="1"/>
    </xf>
    <xf numFmtId="1" fontId="5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1" fontId="5" fillId="3" borderId="14" xfId="0" applyNumberFormat="1" applyFont="1" applyFill="1" applyBorder="1" applyAlignment="1" applyProtection="1">
      <alignment horizontal="center" vertical="center"/>
      <protection hidden="1"/>
    </xf>
    <xf numFmtId="1" fontId="5" fillId="3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24" xfId="0" applyNumberFormat="1" applyFont="1" applyFill="1" applyBorder="1" applyAlignment="1" applyProtection="1">
      <alignment horizontal="center" vertical="center"/>
      <protection hidden="1"/>
    </xf>
    <xf numFmtId="1" fontId="5" fillId="3" borderId="15" xfId="0" applyNumberFormat="1" applyFont="1" applyFill="1" applyBorder="1" applyAlignment="1" applyProtection="1">
      <alignment horizontal="center" vertical="center"/>
      <protection hidden="1"/>
    </xf>
    <xf numFmtId="1" fontId="5" fillId="3" borderId="16" xfId="0" applyNumberFormat="1" applyFont="1" applyFill="1" applyBorder="1" applyAlignment="1" applyProtection="1">
      <alignment horizontal="center" vertical="center"/>
      <protection hidden="1"/>
    </xf>
    <xf numFmtId="1" fontId="5" fillId="3" borderId="18" xfId="0" applyNumberFormat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  <protection hidden="1"/>
    </xf>
    <xf numFmtId="1" fontId="5" fillId="3" borderId="19" xfId="0" applyNumberFormat="1" applyFont="1" applyFill="1" applyBorder="1" applyAlignment="1" applyProtection="1">
      <alignment horizontal="center" vertical="center"/>
      <protection hidden="1"/>
    </xf>
    <xf numFmtId="49" fontId="33" fillId="0" borderId="0" xfId="0" applyNumberFormat="1" applyFont="1" applyFill="1" applyBorder="1" applyAlignment="1" applyProtection="1">
      <protection locked="0"/>
    </xf>
    <xf numFmtId="49" fontId="32" fillId="0" borderId="0" xfId="0" applyNumberFormat="1" applyFont="1" applyFill="1" applyBorder="1" applyAlignment="1" applyProtection="1"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2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6" fontId="1" fillId="0" borderId="0" xfId="0" applyNumberFormat="1" applyFont="1" applyProtection="1"/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locked="0" hidden="1"/>
    </xf>
    <xf numFmtId="0" fontId="5" fillId="2" borderId="22" xfId="0" applyFont="1" applyFill="1" applyBorder="1" applyAlignment="1" applyProtection="1">
      <alignment horizontal="center" vertical="center"/>
      <protection locked="0" hidden="1"/>
    </xf>
    <xf numFmtId="0" fontId="5" fillId="2" borderId="23" xfId="0" applyFont="1" applyFill="1" applyBorder="1" applyAlignment="1" applyProtection="1">
      <alignment horizontal="center" vertical="center"/>
      <protection locked="0" hidden="1"/>
    </xf>
    <xf numFmtId="0" fontId="2" fillId="2" borderId="21" xfId="0" applyFont="1" applyFill="1" applyBorder="1" applyAlignment="1" applyProtection="1">
      <alignment horizontal="center" vertical="center"/>
      <protection locked="0" hidden="1"/>
    </xf>
    <xf numFmtId="164" fontId="1" fillId="3" borderId="21" xfId="0" applyNumberFormat="1" applyFont="1" applyFill="1" applyBorder="1" applyAlignment="1" applyProtection="1">
      <alignment horizontal="center" vertical="center"/>
    </xf>
    <xf numFmtId="164" fontId="1" fillId="3" borderId="13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1" fillId="3" borderId="14" xfId="0" applyNumberFormat="1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 hidden="1"/>
    </xf>
    <xf numFmtId="164" fontId="1" fillId="3" borderId="24" xfId="0" applyNumberFormat="1" applyFont="1" applyFill="1" applyBorder="1" applyAlignment="1" applyProtection="1">
      <alignment horizontal="center" vertical="center"/>
    </xf>
    <xf numFmtId="164" fontId="1" fillId="3" borderId="15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" fontId="1" fillId="3" borderId="2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1" fontId="1" fillId="3" borderId="22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16" fontId="1" fillId="0" borderId="29" xfId="0" applyNumberFormat="1" applyFont="1" applyBorder="1" applyAlignment="1" applyProtection="1">
      <alignment horizontal="center" vertical="center"/>
    </xf>
    <xf numFmtId="16" fontId="1" fillId="0" borderId="30" xfId="0" applyNumberFormat="1" applyFont="1" applyBorder="1" applyAlignment="1" applyProtection="1">
      <alignment horizontal="center" vertical="center"/>
    </xf>
    <xf numFmtId="0" fontId="0" fillId="0" borderId="8" xfId="0" applyBorder="1" applyProtection="1"/>
    <xf numFmtId="1" fontId="6" fillId="3" borderId="2" xfId="0" applyNumberFormat="1" applyFont="1" applyFill="1" applyBorder="1" applyAlignment="1" applyProtection="1">
      <alignment horizontal="center" vertical="center"/>
      <protection hidden="1"/>
    </xf>
    <xf numFmtId="1" fontId="1" fillId="3" borderId="24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/>
    </xf>
    <xf numFmtId="164" fontId="6" fillId="3" borderId="3" xfId="0" applyNumberFormat="1" applyFont="1" applyFill="1" applyBorder="1" applyAlignment="1" applyProtection="1">
      <alignment horizontal="center" vertical="center"/>
      <protection hidden="1"/>
    </xf>
    <xf numFmtId="164" fontId="6" fillId="0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/>
      <protection hidden="1"/>
    </xf>
    <xf numFmtId="1" fontId="6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Protection="1"/>
    <xf numFmtId="1" fontId="3" fillId="3" borderId="3" xfId="0" applyNumberFormat="1" applyFont="1" applyFill="1" applyBorder="1" applyAlignment="1" applyProtection="1">
      <alignment horizontal="center" vertical="center"/>
    </xf>
    <xf numFmtId="164" fontId="3" fillId="3" borderId="27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 applyProtection="1">
      <alignment horizontal="center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vertical="center"/>
      <protection locked="0" hidden="1"/>
    </xf>
    <xf numFmtId="0" fontId="5" fillId="2" borderId="8" xfId="0" applyFont="1" applyFill="1" applyBorder="1" applyAlignment="1" applyProtection="1">
      <alignment vertical="center"/>
      <protection locked="0" hidden="1"/>
    </xf>
    <xf numFmtId="0" fontId="5" fillId="2" borderId="8" xfId="0" applyFont="1" applyFill="1" applyBorder="1" applyProtection="1">
      <protection locked="0" hidden="1"/>
    </xf>
    <xf numFmtId="0" fontId="5" fillId="2" borderId="11" xfId="0" applyFont="1" applyFill="1" applyBorder="1" applyProtection="1">
      <protection locked="0" hidden="1"/>
    </xf>
    <xf numFmtId="0" fontId="30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30" fillId="2" borderId="1" xfId="0" applyFont="1" applyFill="1" applyBorder="1" applyAlignment="1" applyProtection="1">
      <alignment horizontal="center" vertical="center"/>
      <protection locked="0" hidden="1"/>
    </xf>
    <xf numFmtId="0" fontId="30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0" fillId="2" borderId="2" xfId="0" applyFont="1" applyFill="1" applyBorder="1" applyAlignment="1" applyProtection="1">
      <alignment horizontal="center" vertical="center"/>
      <protection locked="0" hidden="1"/>
    </xf>
    <xf numFmtId="164" fontId="5" fillId="3" borderId="12" xfId="0" applyNumberFormat="1" applyFont="1" applyFill="1" applyBorder="1" applyAlignment="1" applyProtection="1">
      <alignment horizontal="center" vertical="center"/>
      <protection hidden="1"/>
    </xf>
    <xf numFmtId="164" fontId="5" fillId="3" borderId="2" xfId="0" applyNumberFormat="1" applyFont="1" applyFill="1" applyBorder="1" applyAlignment="1" applyProtection="1">
      <alignment horizontal="center" vertical="center"/>
      <protection hidden="1"/>
    </xf>
    <xf numFmtId="16" fontId="1" fillId="0" borderId="26" xfId="0" applyNumberFormat="1" applyFont="1" applyBorder="1" applyAlignment="1" applyProtection="1">
      <alignment horizontal="center"/>
    </xf>
    <xf numFmtId="16" fontId="1" fillId="0" borderId="27" xfId="0" applyNumberFormat="1" applyFont="1" applyBorder="1" applyAlignment="1" applyProtection="1">
      <alignment horizontal="center"/>
    </xf>
    <xf numFmtId="16" fontId="1" fillId="0" borderId="28" xfId="0" applyNumberFormat="1" applyFont="1" applyBorder="1" applyAlignment="1" applyProtection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 applyProtection="1">
      <alignment horizontal="center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323851</xdr:colOff>
      <xdr:row>0</xdr:row>
      <xdr:rowOff>450058</xdr:rowOff>
    </xdr:from>
    <xdr:to>
      <xdr:col>32</xdr:col>
      <xdr:colOff>794659</xdr:colOff>
      <xdr:row>1</xdr:row>
      <xdr:rowOff>495981</xdr:rowOff>
    </xdr:to>
    <xdr:sp macro="" textlink="">
      <xdr:nvSpPr>
        <xdr:cNvPr id="35" name="CasellaDiTesto 34"/>
        <xdr:cNvSpPr txBox="1"/>
      </xdr:nvSpPr>
      <xdr:spPr>
        <a:xfrm>
          <a:off x="26136601" y="450058"/>
          <a:ext cx="2518683" cy="545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/>
            <a:t>Faq.2442.2</a:t>
          </a:r>
        </a:p>
      </xdr:txBody>
    </xdr:sp>
    <xdr:clientData/>
  </xdr:twoCellAnchor>
  <xdr:twoCellAnchor>
    <xdr:from>
      <xdr:col>0</xdr:col>
      <xdr:colOff>3175</xdr:colOff>
      <xdr:row>4</xdr:row>
      <xdr:rowOff>168276</xdr:rowOff>
    </xdr:from>
    <xdr:to>
      <xdr:col>8</xdr:col>
      <xdr:colOff>34925</xdr:colOff>
      <xdr:row>8</xdr:row>
      <xdr:rowOff>60325</xdr:rowOff>
    </xdr:to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3175" y="2225676"/>
          <a:ext cx="6756400" cy="1682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computo ed emissività dei terminali 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IRSAP  </a:t>
          </a:r>
          <a:r>
            <a:rPr lang="it-IT" sz="2800" b="1" i="0" u="none" strike="noStrike" baseline="0">
              <a:solidFill>
                <a:srgbClr val="0070C0"/>
              </a:solidFill>
              <a:latin typeface="Arial Black" pitchFamily="34" charset="0"/>
              <a:cs typeface="Arial"/>
            </a:rPr>
            <a:t>TESI 4 colonne</a:t>
          </a:r>
          <a:endParaRPr lang="it-IT" sz="2800" b="0" i="1" u="none" strike="noStrike" baseline="0">
            <a:solidFill>
              <a:srgbClr val="0070C0"/>
            </a:solidFill>
            <a:latin typeface="Arial Black" pitchFamily="34" charset="0"/>
            <a:cs typeface="Arial"/>
          </a:endParaRP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tubolari  Alluminio c/c </a:t>
          </a:r>
          <a:r>
            <a:rPr lang="it-IT" sz="2400" b="1" i="0" u="none" strike="noStrike" baseline="0">
              <a:solidFill>
                <a:srgbClr val="0070C0"/>
              </a:solidFill>
              <a:latin typeface="Arial"/>
              <a:cs typeface="Arial"/>
            </a:rPr>
            <a:t>200 - 900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W/elementi a dT 50</a:t>
          </a:r>
        </a:p>
      </xdr:txBody>
    </xdr:sp>
    <xdr:clientData/>
  </xdr:twoCellAnchor>
  <xdr:twoCellAnchor>
    <xdr:from>
      <xdr:col>14</xdr:col>
      <xdr:colOff>180975</xdr:colOff>
      <xdr:row>12</xdr:row>
      <xdr:rowOff>714375</xdr:rowOff>
    </xdr:from>
    <xdr:to>
      <xdr:col>17</xdr:col>
      <xdr:colOff>266700</xdr:colOff>
      <xdr:row>12</xdr:row>
      <xdr:rowOff>923925</xdr:rowOff>
    </xdr:to>
    <xdr:sp macro="" textlink="">
      <xdr:nvSpPr>
        <xdr:cNvPr id="7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10</xdr:col>
      <xdr:colOff>133350</xdr:colOff>
      <xdr:row>9</xdr:row>
      <xdr:rowOff>168275</xdr:rowOff>
    </xdr:from>
    <xdr:to>
      <xdr:col>13</xdr:col>
      <xdr:colOff>219075</xdr:colOff>
      <xdr:row>9</xdr:row>
      <xdr:rowOff>168275</xdr:rowOff>
    </xdr:to>
    <xdr:sp macro="" textlink="">
      <xdr:nvSpPr>
        <xdr:cNvPr id="9" name="Text Box 40"/>
        <xdr:cNvSpPr txBox="1">
          <a:spLocks noChangeArrowheads="1"/>
        </xdr:cNvSpPr>
      </xdr:nvSpPr>
      <xdr:spPr bwMode="auto">
        <a:xfrm>
          <a:off x="8801100" y="4359275"/>
          <a:ext cx="2530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 editAs="oneCell">
    <xdr:from>
      <xdr:col>4</xdr:col>
      <xdr:colOff>134938</xdr:colOff>
      <xdr:row>10</xdr:row>
      <xdr:rowOff>367998</xdr:rowOff>
    </xdr:from>
    <xdr:to>
      <xdr:col>7</xdr:col>
      <xdr:colOff>585788</xdr:colOff>
      <xdr:row>17</xdr:row>
      <xdr:rowOff>26964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8313" y="4892373"/>
          <a:ext cx="2713038" cy="2849841"/>
        </a:xfrm>
        <a:prstGeom prst="rect">
          <a:avLst/>
        </a:prstGeom>
        <a:noFill/>
      </xdr:spPr>
    </xdr:pic>
    <xdr:clientData/>
  </xdr:twoCellAnchor>
  <xdr:twoCellAnchor>
    <xdr:from>
      <xdr:col>8</xdr:col>
      <xdr:colOff>180975</xdr:colOff>
      <xdr:row>13</xdr:row>
      <xdr:rowOff>714375</xdr:rowOff>
    </xdr:from>
    <xdr:to>
      <xdr:col>11</xdr:col>
      <xdr:colOff>266700</xdr:colOff>
      <xdr:row>13</xdr:row>
      <xdr:rowOff>923925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 editAs="oneCell">
    <xdr:from>
      <xdr:col>7</xdr:col>
      <xdr:colOff>495300</xdr:colOff>
      <xdr:row>2</xdr:row>
      <xdr:rowOff>76200</xdr:rowOff>
    </xdr:from>
    <xdr:to>
      <xdr:col>11</xdr:col>
      <xdr:colOff>638175</xdr:colOff>
      <xdr:row>14</xdr:row>
      <xdr:rowOff>457200</xdr:rowOff>
    </xdr:to>
    <xdr:pic>
      <xdr:nvPicPr>
        <xdr:cNvPr id="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96050" y="1104900"/>
          <a:ext cx="3581400" cy="592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142874</xdr:colOff>
      <xdr:row>9</xdr:row>
      <xdr:rowOff>247651</xdr:rowOff>
    </xdr:from>
    <xdr:to>
      <xdr:col>14</xdr:col>
      <xdr:colOff>415489</xdr:colOff>
      <xdr:row>13</xdr:row>
      <xdr:rowOff>276226</xdr:rowOff>
    </xdr:to>
    <xdr:pic>
      <xdr:nvPicPr>
        <xdr:cNvPr id="1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953749" y="4391026"/>
          <a:ext cx="2177615" cy="18145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95248</xdr:colOff>
      <xdr:row>0</xdr:row>
      <xdr:rowOff>318721</xdr:rowOff>
    </xdr:from>
    <xdr:to>
      <xdr:col>29</xdr:col>
      <xdr:colOff>547686</xdr:colOff>
      <xdr:row>14</xdr:row>
      <xdr:rowOff>73709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30436" y="318721"/>
          <a:ext cx="10548938" cy="62319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10" Type="http://schemas.openxmlformats.org/officeDocument/2006/relationships/oleObject" Target="../embeddings/oleObject5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0"/>
  <sheetViews>
    <sheetView tabSelected="1" view="pageLayout" topLeftCell="D1" zoomScale="40" zoomScaleNormal="40" zoomScaleSheetLayoutView="40" zoomScalePageLayoutView="40" workbookViewId="0">
      <selection activeCell="E7" sqref="E7"/>
    </sheetView>
  </sheetViews>
  <sheetFormatPr defaultColWidth="15.5703125" defaultRowHeight="45" customHeight="1"/>
  <cols>
    <col min="1" max="1" width="7.85546875" style="2" customWidth="1"/>
    <col min="2" max="2" width="31.140625" style="2" customWidth="1"/>
    <col min="3" max="3" width="9.85546875" style="2" customWidth="1"/>
    <col min="4" max="4" width="9.140625" style="2" customWidth="1"/>
    <col min="5" max="5" width="9" style="2" customWidth="1"/>
    <col min="6" max="6" width="10.5703125" style="2" customWidth="1"/>
    <col min="7" max="7" width="11.85546875" style="2" customWidth="1"/>
    <col min="8" max="8" width="12.5703125" style="2" customWidth="1"/>
    <col min="9" max="9" width="14" style="2" customWidth="1"/>
    <col min="10" max="10" width="11.85546875" style="2" customWidth="1"/>
    <col min="11" max="11" width="12.42578125" style="2" customWidth="1"/>
    <col min="12" max="12" width="12.7109375" style="2" customWidth="1"/>
    <col min="13" max="13" width="14.85546875" style="2" customWidth="1"/>
    <col min="14" max="14" width="11.85546875" style="2" customWidth="1"/>
    <col min="15" max="15" width="9.5703125" style="2" customWidth="1"/>
    <col min="16" max="16" width="10" style="2" customWidth="1"/>
    <col min="17" max="17" width="10.42578125" style="2" customWidth="1"/>
    <col min="18" max="18" width="9.7109375" style="2" customWidth="1"/>
    <col min="19" max="19" width="10.140625" style="2" customWidth="1"/>
    <col min="20" max="20" width="11.5703125" style="2" customWidth="1"/>
    <col min="21" max="21" width="11.42578125" style="2" customWidth="1"/>
    <col min="22" max="22" width="13.140625" style="2" customWidth="1"/>
    <col min="23" max="23" width="12" style="2" customWidth="1"/>
    <col min="24" max="24" width="10.140625" style="2" customWidth="1"/>
    <col min="25" max="25" width="12" style="2" customWidth="1"/>
    <col min="26" max="26" width="12.42578125" style="2" customWidth="1"/>
    <col min="27" max="27" width="12.7109375" style="2" customWidth="1"/>
    <col min="28" max="28" width="13.28515625" style="2" customWidth="1"/>
    <col min="29" max="29" width="13.85546875" style="2" customWidth="1"/>
    <col min="30" max="30" width="12.42578125" style="2" customWidth="1"/>
    <col min="31" max="31" width="13.5703125" style="2" customWidth="1"/>
    <col min="32" max="16384" width="15.5703125" style="2"/>
  </cols>
  <sheetData>
    <row r="1" spans="1:32" s="1" customFormat="1" ht="39.950000000000003" customHeight="1">
      <c r="A1"/>
      <c r="B1"/>
      <c r="C1"/>
      <c r="D1"/>
      <c r="E1"/>
      <c r="F1"/>
      <c r="G1"/>
      <c r="H1"/>
      <c r="I1"/>
      <c r="J1" s="130"/>
      <c r="K1" s="130"/>
      <c r="L1" s="130"/>
      <c r="M1" s="130"/>
      <c r="N1" s="131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131"/>
    </row>
    <row r="2" spans="1:32" s="1" customFormat="1" ht="39.950000000000003" customHeight="1">
      <c r="A2"/>
      <c r="B2"/>
      <c r="C2"/>
      <c r="D2"/>
      <c r="E2" s="128"/>
      <c r="F2" s="129"/>
      <c r="G2" s="129"/>
      <c r="H2" s="129"/>
      <c r="I2" s="129"/>
      <c r="J2" s="132"/>
      <c r="K2" s="132"/>
      <c r="L2" s="132"/>
      <c r="M2" s="132"/>
      <c r="N2" s="131"/>
      <c r="P2" s="221"/>
      <c r="Q2" s="221"/>
      <c r="R2" s="221"/>
      <c r="S2" s="221"/>
      <c r="T2" s="221"/>
      <c r="U2" s="221"/>
      <c r="V2" s="221"/>
      <c r="W2" s="221"/>
      <c r="X2" s="131"/>
      <c r="Y2" s="220"/>
    </row>
    <row r="3" spans="1:32" s="1" customFormat="1" ht="39.950000000000003" customHeight="1">
      <c r="A3"/>
      <c r="B3"/>
      <c r="C3"/>
      <c r="D3"/>
      <c r="E3" s="123"/>
      <c r="F3" s="124"/>
      <c r="G3" s="124"/>
      <c r="H3" s="124"/>
      <c r="I3" s="124"/>
      <c r="J3" s="133"/>
      <c r="K3" s="133"/>
      <c r="L3" s="133"/>
      <c r="M3" s="133"/>
      <c r="N3" s="131"/>
      <c r="Y3" s="131"/>
    </row>
    <row r="4" spans="1:32" s="1" customFormat="1" ht="39.950000000000003" customHeight="1">
      <c r="A4"/>
      <c r="B4" s="125"/>
      <c r="C4"/>
      <c r="D4"/>
      <c r="E4" s="126"/>
      <c r="F4" s="127"/>
      <c r="G4" s="127"/>
      <c r="H4" s="127"/>
      <c r="I4" s="127"/>
      <c r="J4" s="134"/>
      <c r="K4" s="134"/>
      <c r="L4" s="134"/>
      <c r="M4" s="134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1:32" s="1" customFormat="1" ht="39.950000000000003" customHeight="1">
      <c r="A5"/>
      <c r="B5" s="14"/>
      <c r="C5" s="19"/>
      <c r="D5" s="19"/>
      <c r="E5" s="67"/>
      <c r="F5" s="71"/>
      <c r="G5" s="69"/>
      <c r="H5" s="64"/>
      <c r="I5" s="64"/>
      <c r="J5" s="135"/>
      <c r="K5" s="135"/>
      <c r="L5" s="135"/>
      <c r="M5" s="135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</row>
    <row r="6" spans="1:32" ht="39.950000000000003" customHeight="1">
      <c r="A6"/>
      <c r="B6" s="73"/>
      <c r="C6" s="60"/>
      <c r="D6" s="30"/>
      <c r="E6" s="74"/>
      <c r="F6" s="75"/>
      <c r="G6" s="72"/>
      <c r="H6" s="36"/>
      <c r="I6" s="36"/>
      <c r="J6" s="59"/>
      <c r="K6" s="130"/>
      <c r="L6" s="130"/>
      <c r="M6" s="130"/>
      <c r="N6" s="130"/>
      <c r="O6" s="130"/>
      <c r="P6" s="130"/>
      <c r="Q6" s="130"/>
      <c r="R6" s="136"/>
      <c r="S6" s="136"/>
      <c r="T6" s="136"/>
      <c r="U6" s="136"/>
      <c r="V6" s="136"/>
      <c r="W6" s="130"/>
      <c r="X6" s="130"/>
      <c r="Y6" s="130"/>
    </row>
    <row r="7" spans="1:32" ht="30" customHeight="1">
      <c r="A7" s="18"/>
      <c r="B7" s="63"/>
      <c r="C7" s="63"/>
      <c r="D7" s="47"/>
      <c r="E7" s="67"/>
      <c r="F7" s="47"/>
      <c r="G7" s="47"/>
      <c r="H7" s="19"/>
      <c r="I7" s="19"/>
      <c r="J7" s="20"/>
      <c r="K7" s="20"/>
      <c r="L7" s="20"/>
      <c r="M7" s="137"/>
      <c r="N7" s="130"/>
      <c r="O7" s="130"/>
      <c r="P7" s="130"/>
      <c r="Q7" s="130"/>
      <c r="R7" s="136"/>
      <c r="S7" s="136"/>
      <c r="T7" s="136"/>
      <c r="U7" s="136"/>
      <c r="V7" s="136"/>
      <c r="W7" s="130"/>
      <c r="X7" s="130"/>
      <c r="Y7" s="130"/>
    </row>
    <row r="8" spans="1:32" ht="30" customHeight="1">
      <c r="A8" s="18"/>
      <c r="B8" s="63"/>
      <c r="C8" s="63"/>
      <c r="D8" s="47"/>
      <c r="E8" s="67"/>
      <c r="F8" s="30"/>
      <c r="G8" s="47"/>
      <c r="H8" s="19"/>
      <c r="I8" s="19"/>
      <c r="J8" s="20"/>
      <c r="K8" s="20"/>
      <c r="L8" s="138"/>
      <c r="M8" s="139"/>
      <c r="N8" s="130"/>
      <c r="O8" s="130"/>
      <c r="P8" s="130"/>
      <c r="Q8" s="130"/>
      <c r="R8" s="136"/>
      <c r="S8" s="136"/>
      <c r="T8" s="136"/>
      <c r="U8" s="136"/>
      <c r="V8" s="136"/>
      <c r="W8" s="130"/>
      <c r="X8" s="130"/>
      <c r="Y8" s="130"/>
    </row>
    <row r="9" spans="1:32" ht="30" customHeight="1">
      <c r="A9" s="18"/>
      <c r="B9" s="63"/>
      <c r="C9" s="30"/>
      <c r="D9" s="30"/>
      <c r="E9" s="80"/>
      <c r="F9" s="81"/>
      <c r="G9" s="47"/>
      <c r="H9" s="62"/>
      <c r="I9" s="19"/>
      <c r="J9" s="20"/>
      <c r="K9" s="20"/>
      <c r="L9" s="140"/>
      <c r="M9" s="141"/>
      <c r="N9" s="130"/>
      <c r="O9" s="130"/>
      <c r="P9" s="130"/>
      <c r="Q9" s="130"/>
      <c r="R9" s="136"/>
      <c r="S9" s="136"/>
      <c r="T9" s="136"/>
      <c r="U9" s="136"/>
      <c r="V9" s="136"/>
      <c r="W9" s="130"/>
      <c r="X9" s="130"/>
      <c r="Y9" s="130"/>
    </row>
    <row r="10" spans="1:32" ht="30" customHeight="1">
      <c r="A10" s="18"/>
      <c r="B10" s="63"/>
      <c r="C10" s="84"/>
      <c r="D10" s="4"/>
      <c r="E10" s="85"/>
      <c r="F10" s="85"/>
      <c r="G10" s="30"/>
      <c r="H10" s="76"/>
      <c r="I10" s="19"/>
      <c r="J10" s="20"/>
      <c r="K10" s="20"/>
      <c r="L10" s="20"/>
      <c r="M10" s="142"/>
      <c r="N10" s="233"/>
      <c r="O10" s="232"/>
      <c r="P10" s="232"/>
      <c r="Q10" s="228"/>
      <c r="R10" s="227"/>
      <c r="S10" s="136"/>
      <c r="T10" s="136"/>
      <c r="U10" s="136"/>
      <c r="V10" s="136"/>
      <c r="W10" s="130"/>
      <c r="X10" s="130"/>
      <c r="Y10" s="130"/>
    </row>
    <row r="11" spans="1:32" ht="31.5" customHeight="1">
      <c r="A11" s="18"/>
      <c r="B11" s="63"/>
      <c r="C11" s="84"/>
      <c r="D11" s="31"/>
      <c r="E11" s="86"/>
      <c r="F11" s="86"/>
      <c r="G11" s="70"/>
      <c r="H11" s="52"/>
      <c r="I11" s="19"/>
      <c r="J11" s="20"/>
      <c r="K11" s="20"/>
      <c r="L11" s="130"/>
      <c r="M11" s="130"/>
      <c r="N11" s="232"/>
      <c r="O11" s="292"/>
      <c r="P11" s="292"/>
      <c r="Q11" s="228"/>
      <c r="R11" s="227"/>
      <c r="S11" s="136"/>
      <c r="T11" s="136"/>
      <c r="U11" s="136"/>
      <c r="V11" s="136"/>
      <c r="W11" s="130"/>
      <c r="X11" s="130"/>
      <c r="Y11" s="130"/>
    </row>
    <row r="12" spans="1:32" ht="37.5" customHeight="1">
      <c r="A12" s="18"/>
      <c r="B12" s="95" t="s">
        <v>18</v>
      </c>
      <c r="C12" s="96" t="s">
        <v>22</v>
      </c>
      <c r="D12" s="149" t="s">
        <v>57</v>
      </c>
      <c r="F12" s="86"/>
      <c r="G12" s="77"/>
      <c r="H12" s="78"/>
      <c r="I12" s="19"/>
      <c r="J12" s="20"/>
      <c r="K12" s="143"/>
      <c r="L12" s="130"/>
      <c r="M12" s="130"/>
      <c r="N12" s="232"/>
      <c r="O12" s="293"/>
      <c r="P12" s="293"/>
      <c r="Q12" s="227"/>
      <c r="R12" s="227"/>
      <c r="S12" s="136"/>
      <c r="T12" s="136"/>
      <c r="U12" s="136"/>
      <c r="V12" s="136"/>
      <c r="W12" s="130"/>
      <c r="X12" s="130"/>
      <c r="Y12" s="130"/>
    </row>
    <row r="13" spans="1:32" ht="42" customHeight="1">
      <c r="A13" s="88"/>
      <c r="B13" s="97" t="s">
        <v>20</v>
      </c>
      <c r="C13" s="82" t="s">
        <v>21</v>
      </c>
      <c r="D13" s="150">
        <v>3</v>
      </c>
      <c r="G13" s="79"/>
      <c r="H13" s="79"/>
      <c r="J13" s="130"/>
      <c r="K13" s="144"/>
      <c r="L13" s="130"/>
      <c r="M13" s="145"/>
      <c r="N13" s="229"/>
      <c r="O13" s="229"/>
      <c r="P13" s="230"/>
      <c r="Q13" s="231"/>
      <c r="R13" s="232"/>
      <c r="S13" s="147"/>
      <c r="T13" s="148"/>
      <c r="U13" s="148"/>
      <c r="V13" s="147"/>
      <c r="W13" s="148"/>
      <c r="X13" s="148"/>
      <c r="Y13" s="130"/>
    </row>
    <row r="14" spans="1:32" ht="42.75" customHeight="1">
      <c r="A14"/>
      <c r="B14" s="98" t="s">
        <v>23</v>
      </c>
      <c r="C14" s="98" t="s">
        <v>19</v>
      </c>
      <c r="D14" s="150">
        <v>29</v>
      </c>
      <c r="F14" s="79"/>
      <c r="G14" s="79"/>
      <c r="H14" s="79"/>
      <c r="I14"/>
      <c r="J14" s="130"/>
      <c r="K14" s="146"/>
      <c r="L14" s="146"/>
      <c r="M14" s="130"/>
      <c r="N14" s="228"/>
      <c r="O14" s="228"/>
      <c r="P14" s="228"/>
      <c r="Q14" s="228"/>
      <c r="R14" s="228"/>
      <c r="S14" s="136"/>
      <c r="T14" s="130"/>
      <c r="U14" s="130"/>
      <c r="V14" s="130"/>
      <c r="W14" s="130"/>
      <c r="X14" s="130"/>
      <c r="Y14" s="130"/>
    </row>
    <row r="15" spans="1:32" ht="37.5" customHeight="1">
      <c r="A15" s="79"/>
      <c r="B15" s="99" t="s">
        <v>24</v>
      </c>
      <c r="C15" s="100" t="s">
        <v>25</v>
      </c>
      <c r="D15" s="151">
        <v>70</v>
      </c>
      <c r="G15" s="5"/>
      <c r="H15" s="5"/>
      <c r="I15" s="89"/>
    </row>
    <row r="16" spans="1:32" ht="30" customHeight="1">
      <c r="A16" s="79"/>
      <c r="B16" s="5"/>
      <c r="D16" s="5"/>
      <c r="E16" s="5"/>
      <c r="F16" s="5"/>
      <c r="G16" s="5"/>
      <c r="H16" s="5"/>
      <c r="I16" s="89"/>
      <c r="L16" s="234"/>
      <c r="O16" s="103" t="s">
        <v>41</v>
      </c>
      <c r="P16" s="103" t="s">
        <v>28</v>
      </c>
      <c r="Q16" s="104" t="s">
        <v>0</v>
      </c>
      <c r="R16" s="103" t="s">
        <v>40</v>
      </c>
      <c r="S16" s="103" t="s">
        <v>28</v>
      </c>
      <c r="T16" s="214" t="s">
        <v>0</v>
      </c>
      <c r="U16" s="103" t="s">
        <v>42</v>
      </c>
      <c r="V16" s="103" t="s">
        <v>28</v>
      </c>
      <c r="W16" s="104" t="s">
        <v>0</v>
      </c>
      <c r="X16" s="103" t="s">
        <v>40</v>
      </c>
      <c r="Y16" s="103" t="s">
        <v>28</v>
      </c>
      <c r="Z16" s="104" t="s">
        <v>0</v>
      </c>
      <c r="AA16" s="103" t="s">
        <v>43</v>
      </c>
      <c r="AB16" s="103" t="s">
        <v>28</v>
      </c>
      <c r="AC16" s="104" t="s">
        <v>0</v>
      </c>
      <c r="AD16" s="122" t="s">
        <v>43</v>
      </c>
      <c r="AE16" s="103" t="s">
        <v>28</v>
      </c>
      <c r="AF16" s="104" t="s">
        <v>0</v>
      </c>
    </row>
    <row r="17" spans="1:32" ht="30" customHeight="1">
      <c r="B17" s="118" t="s">
        <v>14</v>
      </c>
      <c r="C17" s="294" t="s">
        <v>31</v>
      </c>
      <c r="D17" s="295"/>
      <c r="I17" s="90"/>
      <c r="L17" s="234"/>
      <c r="O17" s="111" t="s">
        <v>1</v>
      </c>
      <c r="P17" s="112"/>
      <c r="Q17" s="105" t="s">
        <v>2</v>
      </c>
      <c r="R17" s="213" t="s">
        <v>1</v>
      </c>
      <c r="S17" s="214"/>
      <c r="T17" s="201" t="s">
        <v>2</v>
      </c>
      <c r="U17" s="200" t="s">
        <v>1</v>
      </c>
      <c r="V17" s="112"/>
      <c r="W17" s="201" t="s">
        <v>2</v>
      </c>
      <c r="X17" s="213" t="s">
        <v>1</v>
      </c>
      <c r="Y17" s="112"/>
      <c r="Z17" s="214" t="s">
        <v>2</v>
      </c>
      <c r="AA17" s="112" t="s">
        <v>1</v>
      </c>
      <c r="AB17" s="115"/>
      <c r="AC17" s="214" t="s">
        <v>2</v>
      </c>
      <c r="AD17" s="213" t="s">
        <v>1</v>
      </c>
      <c r="AE17" s="112"/>
      <c r="AF17" s="214" t="s">
        <v>2</v>
      </c>
    </row>
    <row r="18" spans="1:32" ht="30" customHeight="1">
      <c r="B18" s="118" t="s">
        <v>15</v>
      </c>
      <c r="C18" s="296" t="s">
        <v>32</v>
      </c>
      <c r="D18" s="297"/>
      <c r="I18" s="91"/>
      <c r="L18" s="234"/>
      <c r="O18" s="113">
        <v>79</v>
      </c>
      <c r="P18" s="86" t="s">
        <v>3</v>
      </c>
      <c r="Q18" s="106">
        <v>45</v>
      </c>
      <c r="R18" s="113">
        <v>96.5</v>
      </c>
      <c r="S18" s="216" t="s">
        <v>3</v>
      </c>
      <c r="T18" s="106">
        <v>45</v>
      </c>
      <c r="U18" s="113">
        <v>114.3</v>
      </c>
      <c r="V18" s="86" t="s">
        <v>3</v>
      </c>
      <c r="W18" s="106">
        <v>45</v>
      </c>
      <c r="X18" s="113">
        <v>114.8</v>
      </c>
      <c r="Y18" s="87" t="s">
        <v>3</v>
      </c>
      <c r="Z18" s="106">
        <v>45</v>
      </c>
      <c r="AA18" s="116">
        <v>141.69999999999999</v>
      </c>
      <c r="AB18" s="87" t="s">
        <v>3</v>
      </c>
      <c r="AC18" s="106">
        <v>45</v>
      </c>
      <c r="AD18" s="113">
        <v>168.9</v>
      </c>
      <c r="AE18" s="86" t="s">
        <v>3</v>
      </c>
      <c r="AF18" s="106">
        <v>45</v>
      </c>
    </row>
    <row r="19" spans="1:32" ht="30" customHeight="1">
      <c r="A19" s="95"/>
      <c r="B19" s="101"/>
      <c r="C19" s="96" t="s">
        <v>26</v>
      </c>
      <c r="D19" s="101" t="s">
        <v>4</v>
      </c>
      <c r="E19" s="101" t="s">
        <v>4</v>
      </c>
      <c r="F19" s="101" t="s">
        <v>5</v>
      </c>
      <c r="G19" s="101" t="s">
        <v>4</v>
      </c>
      <c r="H19" s="253"/>
      <c r="I19" s="289" t="s">
        <v>36</v>
      </c>
      <c r="J19" s="290"/>
      <c r="K19" s="290"/>
      <c r="L19" s="291"/>
      <c r="M19" s="286" t="s">
        <v>54</v>
      </c>
      <c r="N19" s="287"/>
      <c r="O19" s="107" t="s">
        <v>6</v>
      </c>
      <c r="P19" s="114">
        <v>1.28</v>
      </c>
      <c r="Q19" s="106" t="s">
        <v>38</v>
      </c>
      <c r="R19" s="107" t="s">
        <v>6</v>
      </c>
      <c r="S19" s="217">
        <v>1.53</v>
      </c>
      <c r="T19" s="106" t="s">
        <v>38</v>
      </c>
      <c r="U19" s="107" t="s">
        <v>6</v>
      </c>
      <c r="V19" s="114">
        <v>1.78</v>
      </c>
      <c r="W19" s="106" t="s">
        <v>38</v>
      </c>
      <c r="X19" s="107" t="s">
        <v>6</v>
      </c>
      <c r="Y19" s="114">
        <v>1.7</v>
      </c>
      <c r="Z19" s="106" t="s">
        <v>38</v>
      </c>
      <c r="AA19" s="87" t="s">
        <v>6</v>
      </c>
      <c r="AB19" s="114">
        <v>2.0699999999999998</v>
      </c>
      <c r="AC19" s="106" t="s">
        <v>38</v>
      </c>
      <c r="AD19" s="107" t="s">
        <v>6</v>
      </c>
      <c r="AE19" s="87">
        <v>2.4300000000000002</v>
      </c>
      <c r="AF19" s="106" t="s">
        <v>38</v>
      </c>
    </row>
    <row r="20" spans="1:32" ht="30" customHeight="1">
      <c r="A20" s="99" t="s">
        <v>17</v>
      </c>
      <c r="B20" s="100" t="s">
        <v>7</v>
      </c>
      <c r="C20" s="83" t="s">
        <v>27</v>
      </c>
      <c r="D20" s="100" t="s">
        <v>8</v>
      </c>
      <c r="E20" s="100" t="s">
        <v>9</v>
      </c>
      <c r="F20" s="100" t="s">
        <v>10</v>
      </c>
      <c r="G20" s="100" t="s">
        <v>11</v>
      </c>
      <c r="H20" s="254" t="s">
        <v>12</v>
      </c>
      <c r="I20" s="119" t="s">
        <v>34</v>
      </c>
      <c r="J20" s="121" t="s">
        <v>35</v>
      </c>
      <c r="K20" s="247" t="s">
        <v>55</v>
      </c>
      <c r="L20" s="247" t="s">
        <v>51</v>
      </c>
      <c r="M20" s="286" t="s">
        <v>53</v>
      </c>
      <c r="N20" s="287"/>
      <c r="O20" s="108">
        <v>600</v>
      </c>
      <c r="P20" s="109" t="s">
        <v>13</v>
      </c>
      <c r="Q20" s="110" t="s">
        <v>0</v>
      </c>
      <c r="R20" s="108">
        <v>750</v>
      </c>
      <c r="S20" s="110" t="s">
        <v>13</v>
      </c>
      <c r="T20" s="110" t="s">
        <v>0</v>
      </c>
      <c r="U20" s="108">
        <v>900</v>
      </c>
      <c r="V20" s="109" t="s">
        <v>13</v>
      </c>
      <c r="W20" s="110" t="s">
        <v>0</v>
      </c>
      <c r="X20" s="108">
        <v>1200</v>
      </c>
      <c r="Y20" s="109" t="s">
        <v>13</v>
      </c>
      <c r="Z20" s="110" t="s">
        <v>0</v>
      </c>
      <c r="AA20" s="117">
        <v>1500</v>
      </c>
      <c r="AB20" s="109" t="s">
        <v>13</v>
      </c>
      <c r="AC20" s="110" t="s">
        <v>0</v>
      </c>
      <c r="AD20" s="108">
        <v>1800</v>
      </c>
      <c r="AE20" s="109" t="s">
        <v>13</v>
      </c>
      <c r="AF20" s="110" t="s">
        <v>0</v>
      </c>
    </row>
    <row r="21" spans="1:32" ht="30" customHeight="1" thickBot="1">
      <c r="A21" s="92"/>
      <c r="B21" s="93"/>
      <c r="D21" s="91"/>
      <c r="E21" s="91"/>
      <c r="F21" s="94"/>
      <c r="G21" s="91"/>
      <c r="H21" s="91"/>
      <c r="I21" s="92"/>
      <c r="J21" s="3"/>
      <c r="K21" s="3"/>
      <c r="L21" s="260"/>
      <c r="M21" s="258" t="s">
        <v>50</v>
      </c>
      <c r="N21" s="259" t="s">
        <v>52</v>
      </c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</row>
    <row r="22" spans="1:32" ht="30" customHeight="1">
      <c r="A22" s="171">
        <v>1</v>
      </c>
      <c r="B22" s="180" t="s">
        <v>44</v>
      </c>
      <c r="C22" s="172">
        <v>18</v>
      </c>
      <c r="D22" s="173">
        <v>20</v>
      </c>
      <c r="E22" s="154">
        <f>IF( D22=0,0,$D$15^0.99)</f>
        <v>67.088342096032605</v>
      </c>
      <c r="F22" s="183">
        <v>15</v>
      </c>
      <c r="G22" s="154">
        <f>IF(E22=0,0,(E22+(E22-F22))/2-D22)</f>
        <v>39.588342096032605</v>
      </c>
      <c r="H22" s="235">
        <f t="shared" ref="H22:H30" si="0">IF(F22=0,0,C22*$D$13*$D$14)</f>
        <v>1566</v>
      </c>
      <c r="I22" s="236">
        <v>900</v>
      </c>
      <c r="J22" s="239">
        <v>24</v>
      </c>
      <c r="K22" s="239">
        <v>30.4</v>
      </c>
      <c r="L22" s="248">
        <f t="shared" ref="L22:L32" si="1">H22/15</f>
        <v>104.4</v>
      </c>
      <c r="M22" s="240">
        <f t="shared" ref="M22:M31" si="2">L22*4/171</f>
        <v>2.4421052631578948</v>
      </c>
      <c r="N22" s="241">
        <f t="shared" ref="N22:N31" si="3">L22*4/320</f>
        <v>1.3050000000000002</v>
      </c>
      <c r="O22" s="202">
        <f t="shared" ref="O22:O31" si="4">IF(D22-I22=0,0,H22/((((G22+D22)/2/50)^1.35)*$O$18))</f>
        <v>39.874652218005558</v>
      </c>
      <c r="P22" s="203">
        <f t="shared" ref="P22:P31" si="5">O22*$P$19</f>
        <v>51.039554839047113</v>
      </c>
      <c r="Q22" s="204">
        <f t="shared" ref="Q22:Q31" si="6">O22*$Q$18</f>
        <v>1794.35934981025</v>
      </c>
      <c r="R22" s="202">
        <f t="shared" ref="R22:R31" si="7">IF(D22-I22=0,0,H22/((((G22+D22)/2/50)^1.35)*$R$18))</f>
        <v>32.643497670698849</v>
      </c>
      <c r="S22" s="203">
        <f t="shared" ref="S22:S31" si="8">R22*$P$19</f>
        <v>41.783677018494529</v>
      </c>
      <c r="T22" s="204">
        <f t="shared" ref="T22:T31" si="9">R22*$Q$18</f>
        <v>1468.9573951814482</v>
      </c>
      <c r="U22" s="211">
        <f t="shared" ref="U22:U31" si="10">IF(D22-I22=0,0,H22/((((G22+D22)/2/50)^1.34)*$U$18))</f>
        <v>27.417596590400894</v>
      </c>
      <c r="V22" s="203">
        <f t="shared" ref="V22:V31" si="11">U22*$P$19</f>
        <v>35.094523635713145</v>
      </c>
      <c r="W22" s="204">
        <f t="shared" ref="W22:W31" si="12">U22*$Q$18</f>
        <v>1233.7918465680402</v>
      </c>
      <c r="X22" s="202">
        <f t="shared" ref="X22:X31" si="13">IF(D22-I22=0,0,H22/((((D22+G22)/2/50)^1.32)*$X$18))</f>
        <v>27.016989283403504</v>
      </c>
      <c r="Y22" s="203">
        <f t="shared" ref="Y22:Y31" si="14">X22*$S$19</f>
        <v>41.335993603607363</v>
      </c>
      <c r="Z22" s="204">
        <f t="shared" ref="Z22:Z31" si="15">X22*$T$18</f>
        <v>1215.7645177531576</v>
      </c>
      <c r="AA22" s="202">
        <f t="shared" ref="AA22:AA31" si="16">IF(D22-I22=0,0,H22/((((G22+D22)/2/50)^1.33)*$AA$18))</f>
        <v>22.001757584296445</v>
      </c>
      <c r="AB22" s="203">
        <f t="shared" ref="AB22:AB31" si="17">AA22*$V$19</f>
        <v>39.163128500047677</v>
      </c>
      <c r="AC22" s="212">
        <f t="shared" ref="AC22:AC31" si="18">AA22*$W$18</f>
        <v>990.07909129334007</v>
      </c>
      <c r="AD22" s="202">
        <f t="shared" ref="AD22:AD31" si="19">IF(D22-I22=0,0,H22/((((D22+G22)/2/50)^1.33)*$AD$18))</f>
        <v>18.458549731763206</v>
      </c>
      <c r="AE22" s="203">
        <f t="shared" ref="AE22:AE31" si="20">AD22*$Y$19</f>
        <v>31.379534543997451</v>
      </c>
      <c r="AF22" s="204">
        <f t="shared" ref="AF22:AF31" si="21">AD22*$Z$18</f>
        <v>830.63473792934428</v>
      </c>
    </row>
    <row r="23" spans="1:32" ht="30" customHeight="1">
      <c r="A23" s="174">
        <v>2</v>
      </c>
      <c r="B23" s="181" t="s">
        <v>29</v>
      </c>
      <c r="C23" s="175">
        <v>11</v>
      </c>
      <c r="D23" s="176">
        <v>20</v>
      </c>
      <c r="E23" s="155">
        <f t="shared" ref="E23:E31" si="22">IF( D23=0,0,$D$15^0.99)</f>
        <v>67.088342096032605</v>
      </c>
      <c r="F23" s="184">
        <v>15</v>
      </c>
      <c r="G23" s="155">
        <f t="shared" ref="G23:G31" si="23">IF(E23=0,0,(E23+(E23-F23))/2-D23)</f>
        <v>39.588342096032605</v>
      </c>
      <c r="H23" s="235">
        <f t="shared" si="0"/>
        <v>957</v>
      </c>
      <c r="I23" s="237">
        <v>1800</v>
      </c>
      <c r="J23" s="150">
        <v>10</v>
      </c>
      <c r="K23" s="150">
        <v>16.600000000000001</v>
      </c>
      <c r="L23" s="249">
        <f t="shared" si="1"/>
        <v>63.8</v>
      </c>
      <c r="M23" s="242">
        <f t="shared" si="2"/>
        <v>1.4923976608187133</v>
      </c>
      <c r="N23" s="243">
        <f t="shared" si="3"/>
        <v>0.79749999999999999</v>
      </c>
      <c r="O23" s="205">
        <f t="shared" si="4"/>
        <v>24.367843022114506</v>
      </c>
      <c r="P23" s="206">
        <f t="shared" si="5"/>
        <v>31.19083906830657</v>
      </c>
      <c r="Q23" s="207">
        <f t="shared" si="6"/>
        <v>1096.5529359951529</v>
      </c>
      <c r="R23" s="205">
        <f t="shared" si="7"/>
        <v>19.948804132093741</v>
      </c>
      <c r="S23" s="206">
        <f t="shared" si="8"/>
        <v>25.53446928907999</v>
      </c>
      <c r="T23" s="207">
        <f t="shared" si="9"/>
        <v>897.69618594421831</v>
      </c>
      <c r="U23" s="156">
        <f t="shared" si="10"/>
        <v>16.755197916356103</v>
      </c>
      <c r="V23" s="206">
        <f t="shared" si="11"/>
        <v>21.446653332935814</v>
      </c>
      <c r="W23" s="207">
        <f t="shared" si="12"/>
        <v>753.98390623602461</v>
      </c>
      <c r="X23" s="205">
        <f t="shared" si="13"/>
        <v>16.510382339857696</v>
      </c>
      <c r="Y23" s="206">
        <f t="shared" si="14"/>
        <v>25.260884979982276</v>
      </c>
      <c r="Z23" s="207">
        <f t="shared" si="15"/>
        <v>742.96720529359629</v>
      </c>
      <c r="AA23" s="205">
        <f t="shared" si="16"/>
        <v>13.445518523736716</v>
      </c>
      <c r="AB23" s="206">
        <f t="shared" si="17"/>
        <v>23.933022972251354</v>
      </c>
      <c r="AC23" s="157">
        <f t="shared" si="18"/>
        <v>605.0483335681522</v>
      </c>
      <c r="AD23" s="205">
        <f t="shared" si="19"/>
        <v>11.280224836077515</v>
      </c>
      <c r="AE23" s="206">
        <f t="shared" si="20"/>
        <v>19.176382221331775</v>
      </c>
      <c r="AF23" s="207">
        <f t="shared" si="21"/>
        <v>507.61011762348818</v>
      </c>
    </row>
    <row r="24" spans="1:32" ht="30" customHeight="1">
      <c r="A24" s="174">
        <v>2</v>
      </c>
      <c r="B24" s="181" t="s">
        <v>29</v>
      </c>
      <c r="C24" s="175">
        <v>11</v>
      </c>
      <c r="D24" s="176">
        <v>20</v>
      </c>
      <c r="E24" s="155">
        <f t="shared" si="22"/>
        <v>67.088342096032605</v>
      </c>
      <c r="F24" s="184">
        <v>15</v>
      </c>
      <c r="G24" s="155">
        <f t="shared" si="23"/>
        <v>39.588342096032605</v>
      </c>
      <c r="H24" s="235">
        <f t="shared" si="0"/>
        <v>957</v>
      </c>
      <c r="I24" s="237">
        <v>1800</v>
      </c>
      <c r="J24" s="150">
        <v>10</v>
      </c>
      <c r="K24" s="150">
        <v>16.600000000000001</v>
      </c>
      <c r="L24" s="249">
        <f t="shared" si="1"/>
        <v>63.8</v>
      </c>
      <c r="M24" s="242">
        <f t="shared" si="2"/>
        <v>1.4923976608187133</v>
      </c>
      <c r="N24" s="243">
        <f t="shared" si="3"/>
        <v>0.79749999999999999</v>
      </c>
      <c r="O24" s="205">
        <f t="shared" si="4"/>
        <v>24.367843022114506</v>
      </c>
      <c r="P24" s="206">
        <f t="shared" si="5"/>
        <v>31.19083906830657</v>
      </c>
      <c r="Q24" s="207">
        <f t="shared" si="6"/>
        <v>1096.5529359951529</v>
      </c>
      <c r="R24" s="205">
        <f t="shared" si="7"/>
        <v>19.948804132093741</v>
      </c>
      <c r="S24" s="206">
        <f t="shared" si="8"/>
        <v>25.53446928907999</v>
      </c>
      <c r="T24" s="207">
        <f t="shared" si="9"/>
        <v>897.69618594421831</v>
      </c>
      <c r="U24" s="156">
        <f t="shared" si="10"/>
        <v>16.755197916356103</v>
      </c>
      <c r="V24" s="206">
        <f t="shared" si="11"/>
        <v>21.446653332935814</v>
      </c>
      <c r="W24" s="207">
        <f t="shared" si="12"/>
        <v>753.98390623602461</v>
      </c>
      <c r="X24" s="205">
        <f t="shared" si="13"/>
        <v>16.510382339857696</v>
      </c>
      <c r="Y24" s="206">
        <f t="shared" si="14"/>
        <v>25.260884979982276</v>
      </c>
      <c r="Z24" s="207">
        <f t="shared" si="15"/>
        <v>742.96720529359629</v>
      </c>
      <c r="AA24" s="205">
        <f t="shared" si="16"/>
        <v>13.445518523736716</v>
      </c>
      <c r="AB24" s="206">
        <f t="shared" si="17"/>
        <v>23.933022972251354</v>
      </c>
      <c r="AC24" s="157">
        <f t="shared" si="18"/>
        <v>605.0483335681522</v>
      </c>
      <c r="AD24" s="205">
        <f t="shared" si="19"/>
        <v>11.280224836077515</v>
      </c>
      <c r="AE24" s="206">
        <f t="shared" si="20"/>
        <v>19.176382221331775</v>
      </c>
      <c r="AF24" s="207">
        <f t="shared" si="21"/>
        <v>507.61011762348818</v>
      </c>
    </row>
    <row r="25" spans="1:32" ht="30" customHeight="1">
      <c r="A25" s="174">
        <v>3</v>
      </c>
      <c r="B25" s="181" t="s">
        <v>30</v>
      </c>
      <c r="C25" s="175">
        <v>6</v>
      </c>
      <c r="D25" s="176">
        <v>20</v>
      </c>
      <c r="E25" s="155">
        <f t="shared" si="22"/>
        <v>67.088342096032605</v>
      </c>
      <c r="F25" s="184">
        <v>15</v>
      </c>
      <c r="G25" s="155">
        <f t="shared" si="23"/>
        <v>39.588342096032605</v>
      </c>
      <c r="H25" s="235">
        <f t="shared" si="0"/>
        <v>522</v>
      </c>
      <c r="I25" s="237">
        <v>900</v>
      </c>
      <c r="J25" s="150">
        <v>8</v>
      </c>
      <c r="K25" s="150">
        <v>10.1</v>
      </c>
      <c r="L25" s="249">
        <f t="shared" si="1"/>
        <v>34.799999999999997</v>
      </c>
      <c r="M25" s="242">
        <f t="shared" si="2"/>
        <v>0.81403508771929822</v>
      </c>
      <c r="N25" s="243">
        <f t="shared" si="3"/>
        <v>0.43499999999999994</v>
      </c>
      <c r="O25" s="205">
        <f t="shared" si="4"/>
        <v>13.291550739335186</v>
      </c>
      <c r="P25" s="206">
        <f t="shared" si="5"/>
        <v>17.013184946349039</v>
      </c>
      <c r="Q25" s="207">
        <f t="shared" si="6"/>
        <v>598.11978327008342</v>
      </c>
      <c r="R25" s="205">
        <f t="shared" si="7"/>
        <v>10.88116589023295</v>
      </c>
      <c r="S25" s="206">
        <f t="shared" si="8"/>
        <v>13.927892339498175</v>
      </c>
      <c r="T25" s="207">
        <f t="shared" si="9"/>
        <v>489.65246506048277</v>
      </c>
      <c r="U25" s="156">
        <f t="shared" si="10"/>
        <v>9.1391988634669641</v>
      </c>
      <c r="V25" s="206">
        <f t="shared" si="11"/>
        <v>11.698174545237714</v>
      </c>
      <c r="W25" s="207">
        <f t="shared" si="12"/>
        <v>411.26394885601337</v>
      </c>
      <c r="X25" s="205">
        <f t="shared" si="13"/>
        <v>9.0056630944678346</v>
      </c>
      <c r="Y25" s="206">
        <f t="shared" si="14"/>
        <v>13.778664534535787</v>
      </c>
      <c r="Z25" s="207">
        <f t="shared" si="15"/>
        <v>405.25483925105254</v>
      </c>
      <c r="AA25" s="205">
        <f t="shared" si="16"/>
        <v>7.3339191947654818</v>
      </c>
      <c r="AB25" s="206">
        <f t="shared" si="17"/>
        <v>13.054376166682557</v>
      </c>
      <c r="AC25" s="157">
        <f t="shared" si="18"/>
        <v>330.02636376444667</v>
      </c>
      <c r="AD25" s="205">
        <f t="shared" si="19"/>
        <v>6.1528499105877357</v>
      </c>
      <c r="AE25" s="206">
        <f t="shared" si="20"/>
        <v>10.45984484799915</v>
      </c>
      <c r="AF25" s="207">
        <f t="shared" si="21"/>
        <v>276.87824597644811</v>
      </c>
    </row>
    <row r="26" spans="1:32" ht="30" customHeight="1">
      <c r="A26" s="174">
        <v>4</v>
      </c>
      <c r="B26" s="181" t="s">
        <v>46</v>
      </c>
      <c r="C26" s="175">
        <v>6</v>
      </c>
      <c r="D26" s="176"/>
      <c r="E26" s="155">
        <f t="shared" si="22"/>
        <v>0</v>
      </c>
      <c r="F26" s="184"/>
      <c r="G26" s="155">
        <f t="shared" si="23"/>
        <v>0</v>
      </c>
      <c r="H26" s="235">
        <f>IF(F26=0,0,C26*$D$13*$D$14)</f>
        <v>0</v>
      </c>
      <c r="I26" s="237"/>
      <c r="J26" s="150"/>
      <c r="K26" s="150"/>
      <c r="L26" s="249">
        <f t="shared" si="1"/>
        <v>0</v>
      </c>
      <c r="M26" s="242">
        <f t="shared" si="2"/>
        <v>0</v>
      </c>
      <c r="N26" s="243">
        <f t="shared" si="3"/>
        <v>0</v>
      </c>
      <c r="O26" s="205">
        <f t="shared" si="4"/>
        <v>0</v>
      </c>
      <c r="P26" s="206">
        <f t="shared" si="5"/>
        <v>0</v>
      </c>
      <c r="Q26" s="207">
        <f t="shared" si="6"/>
        <v>0</v>
      </c>
      <c r="R26" s="205">
        <f t="shared" si="7"/>
        <v>0</v>
      </c>
      <c r="S26" s="206">
        <f t="shared" si="8"/>
        <v>0</v>
      </c>
      <c r="T26" s="207">
        <f t="shared" si="9"/>
        <v>0</v>
      </c>
      <c r="U26" s="156">
        <f t="shared" si="10"/>
        <v>0</v>
      </c>
      <c r="V26" s="206">
        <f t="shared" si="11"/>
        <v>0</v>
      </c>
      <c r="W26" s="207">
        <f t="shared" si="12"/>
        <v>0</v>
      </c>
      <c r="X26" s="205">
        <f t="shared" si="13"/>
        <v>0</v>
      </c>
      <c r="Y26" s="206">
        <f t="shared" si="14"/>
        <v>0</v>
      </c>
      <c r="Z26" s="207">
        <f t="shared" si="15"/>
        <v>0</v>
      </c>
      <c r="AA26" s="205">
        <f t="shared" si="16"/>
        <v>0</v>
      </c>
      <c r="AB26" s="206">
        <f t="shared" si="17"/>
        <v>0</v>
      </c>
      <c r="AC26" s="157">
        <f t="shared" si="18"/>
        <v>0</v>
      </c>
      <c r="AD26" s="205">
        <f t="shared" si="19"/>
        <v>0</v>
      </c>
      <c r="AE26" s="206">
        <f t="shared" si="20"/>
        <v>0</v>
      </c>
      <c r="AF26" s="207">
        <f t="shared" si="21"/>
        <v>0</v>
      </c>
    </row>
    <row r="27" spans="1:32" ht="30" customHeight="1">
      <c r="A27" s="174">
        <v>5</v>
      </c>
      <c r="B27" s="181" t="s">
        <v>47</v>
      </c>
      <c r="C27" s="175">
        <v>12</v>
      </c>
      <c r="D27" s="176">
        <v>17</v>
      </c>
      <c r="E27" s="155">
        <f t="shared" si="22"/>
        <v>67.088342096032605</v>
      </c>
      <c r="F27" s="184">
        <v>15</v>
      </c>
      <c r="G27" s="155">
        <f t="shared" si="23"/>
        <v>42.588342096032605</v>
      </c>
      <c r="H27" s="235">
        <f t="shared" si="0"/>
        <v>1044</v>
      </c>
      <c r="I27" s="237">
        <v>1800</v>
      </c>
      <c r="J27" s="150">
        <v>11</v>
      </c>
      <c r="K27" s="150">
        <v>18.100000000000001</v>
      </c>
      <c r="L27" s="249">
        <f t="shared" si="1"/>
        <v>69.599999999999994</v>
      </c>
      <c r="M27" s="242">
        <f t="shared" si="2"/>
        <v>1.6280701754385964</v>
      </c>
      <c r="N27" s="243">
        <f t="shared" si="3"/>
        <v>0.86999999999999988</v>
      </c>
      <c r="O27" s="205">
        <f t="shared" si="4"/>
        <v>26.583101478670372</v>
      </c>
      <c r="P27" s="206">
        <f t="shared" si="5"/>
        <v>34.026369892698078</v>
      </c>
      <c r="Q27" s="207">
        <f t="shared" si="6"/>
        <v>1196.2395665401668</v>
      </c>
      <c r="R27" s="205">
        <f t="shared" si="7"/>
        <v>21.7623317804659</v>
      </c>
      <c r="S27" s="206">
        <f t="shared" si="8"/>
        <v>27.855784678996351</v>
      </c>
      <c r="T27" s="207">
        <f t="shared" si="9"/>
        <v>979.30493012096554</v>
      </c>
      <c r="U27" s="156">
        <f t="shared" si="10"/>
        <v>18.278397726933928</v>
      </c>
      <c r="V27" s="206">
        <f t="shared" si="11"/>
        <v>23.396349090475429</v>
      </c>
      <c r="W27" s="207">
        <f t="shared" si="12"/>
        <v>822.52789771202674</v>
      </c>
      <c r="X27" s="205">
        <f t="shared" si="13"/>
        <v>18.011326188935669</v>
      </c>
      <c r="Y27" s="206">
        <f t="shared" si="14"/>
        <v>27.557329069071574</v>
      </c>
      <c r="Z27" s="207">
        <f t="shared" si="15"/>
        <v>810.50967850210509</v>
      </c>
      <c r="AA27" s="205">
        <f t="shared" si="16"/>
        <v>14.667838389530964</v>
      </c>
      <c r="AB27" s="206">
        <f t="shared" si="17"/>
        <v>26.108752333365114</v>
      </c>
      <c r="AC27" s="157">
        <f t="shared" si="18"/>
        <v>660.05272752889334</v>
      </c>
      <c r="AD27" s="205">
        <f t="shared" si="19"/>
        <v>12.305699821175471</v>
      </c>
      <c r="AE27" s="206">
        <f t="shared" si="20"/>
        <v>20.919689695998301</v>
      </c>
      <c r="AF27" s="207">
        <f t="shared" si="21"/>
        <v>553.75649195289623</v>
      </c>
    </row>
    <row r="28" spans="1:32" ht="30" customHeight="1">
      <c r="A28" s="174">
        <v>6</v>
      </c>
      <c r="B28" s="181" t="s">
        <v>48</v>
      </c>
      <c r="C28" s="175">
        <v>10</v>
      </c>
      <c r="D28" s="176">
        <v>20</v>
      </c>
      <c r="E28" s="155">
        <f t="shared" si="22"/>
        <v>67.088342096032605</v>
      </c>
      <c r="F28" s="184">
        <v>15</v>
      </c>
      <c r="G28" s="155">
        <f t="shared" si="23"/>
        <v>39.588342096032605</v>
      </c>
      <c r="H28" s="235">
        <f t="shared" si="0"/>
        <v>870</v>
      </c>
      <c r="I28" s="237">
        <v>900</v>
      </c>
      <c r="J28" s="150">
        <v>13</v>
      </c>
      <c r="K28" s="150">
        <v>16.899999999999999</v>
      </c>
      <c r="L28" s="249">
        <f t="shared" si="1"/>
        <v>58</v>
      </c>
      <c r="M28" s="242">
        <f t="shared" si="2"/>
        <v>1.3567251461988303</v>
      </c>
      <c r="N28" s="243">
        <f t="shared" si="3"/>
        <v>0.72499999999999998</v>
      </c>
      <c r="O28" s="205">
        <f t="shared" si="4"/>
        <v>22.152584565558644</v>
      </c>
      <c r="P28" s="206">
        <f t="shared" si="5"/>
        <v>28.355308243915065</v>
      </c>
      <c r="Q28" s="207">
        <f t="shared" si="6"/>
        <v>996.86630545013895</v>
      </c>
      <c r="R28" s="205">
        <f t="shared" si="7"/>
        <v>18.135276483721583</v>
      </c>
      <c r="S28" s="206">
        <f t="shared" si="8"/>
        <v>23.213153899163625</v>
      </c>
      <c r="T28" s="207">
        <f t="shared" si="9"/>
        <v>816.0874417674712</v>
      </c>
      <c r="U28" s="156">
        <f t="shared" si="10"/>
        <v>15.231998105778274</v>
      </c>
      <c r="V28" s="206">
        <f t="shared" si="11"/>
        <v>19.496957575396191</v>
      </c>
      <c r="W28" s="207">
        <f t="shared" si="12"/>
        <v>685.43991476002236</v>
      </c>
      <c r="X28" s="205">
        <f t="shared" si="13"/>
        <v>15.009438490779724</v>
      </c>
      <c r="Y28" s="206">
        <f t="shared" si="14"/>
        <v>22.964440890892977</v>
      </c>
      <c r="Z28" s="207">
        <f t="shared" si="15"/>
        <v>675.42473208508761</v>
      </c>
      <c r="AA28" s="205">
        <f t="shared" si="16"/>
        <v>12.22319865794247</v>
      </c>
      <c r="AB28" s="206">
        <f t="shared" si="17"/>
        <v>21.757293611137598</v>
      </c>
      <c r="AC28" s="157">
        <f t="shared" si="18"/>
        <v>550.04393960741118</v>
      </c>
      <c r="AD28" s="205">
        <f t="shared" si="19"/>
        <v>10.254749850979559</v>
      </c>
      <c r="AE28" s="206">
        <f t="shared" si="20"/>
        <v>17.433074746665252</v>
      </c>
      <c r="AF28" s="207">
        <f t="shared" si="21"/>
        <v>461.46374329408019</v>
      </c>
    </row>
    <row r="29" spans="1:32" ht="30" customHeight="1">
      <c r="A29" s="174">
        <v>7</v>
      </c>
      <c r="B29" s="181" t="s">
        <v>45</v>
      </c>
      <c r="C29" s="175">
        <v>4</v>
      </c>
      <c r="D29" s="176"/>
      <c r="E29" s="155">
        <f t="shared" si="22"/>
        <v>0</v>
      </c>
      <c r="F29" s="184"/>
      <c r="G29" s="155">
        <f t="shared" si="23"/>
        <v>0</v>
      </c>
      <c r="H29" s="235">
        <f t="shared" si="0"/>
        <v>0</v>
      </c>
      <c r="I29" s="237"/>
      <c r="J29" s="150"/>
      <c r="K29" s="150"/>
      <c r="L29" s="249">
        <f t="shared" si="1"/>
        <v>0</v>
      </c>
      <c r="M29" s="242">
        <f t="shared" si="2"/>
        <v>0</v>
      </c>
      <c r="N29" s="243">
        <f t="shared" si="3"/>
        <v>0</v>
      </c>
      <c r="O29" s="205">
        <f t="shared" si="4"/>
        <v>0</v>
      </c>
      <c r="P29" s="206">
        <f t="shared" si="5"/>
        <v>0</v>
      </c>
      <c r="Q29" s="207">
        <f t="shared" si="6"/>
        <v>0</v>
      </c>
      <c r="R29" s="205">
        <f t="shared" si="7"/>
        <v>0</v>
      </c>
      <c r="S29" s="206">
        <f t="shared" si="8"/>
        <v>0</v>
      </c>
      <c r="T29" s="207">
        <f t="shared" si="9"/>
        <v>0</v>
      </c>
      <c r="U29" s="156">
        <f t="shared" si="10"/>
        <v>0</v>
      </c>
      <c r="V29" s="206">
        <f t="shared" si="11"/>
        <v>0</v>
      </c>
      <c r="W29" s="207">
        <f t="shared" si="12"/>
        <v>0</v>
      </c>
      <c r="X29" s="205">
        <f t="shared" si="13"/>
        <v>0</v>
      </c>
      <c r="Y29" s="206">
        <f t="shared" si="14"/>
        <v>0</v>
      </c>
      <c r="Z29" s="207">
        <f t="shared" si="15"/>
        <v>0</v>
      </c>
      <c r="AA29" s="205">
        <f t="shared" si="16"/>
        <v>0</v>
      </c>
      <c r="AB29" s="206">
        <f t="shared" si="17"/>
        <v>0</v>
      </c>
      <c r="AC29" s="157">
        <f t="shared" si="18"/>
        <v>0</v>
      </c>
      <c r="AD29" s="205">
        <f t="shared" si="19"/>
        <v>0</v>
      </c>
      <c r="AE29" s="206">
        <f t="shared" si="20"/>
        <v>0</v>
      </c>
      <c r="AF29" s="207">
        <f t="shared" si="21"/>
        <v>0</v>
      </c>
    </row>
    <row r="30" spans="1:32" ht="30" customHeight="1">
      <c r="A30" s="174"/>
      <c r="B30" s="181"/>
      <c r="C30" s="175"/>
      <c r="D30" s="176"/>
      <c r="E30" s="155">
        <f t="shared" si="22"/>
        <v>0</v>
      </c>
      <c r="F30" s="184"/>
      <c r="G30" s="155">
        <f t="shared" si="23"/>
        <v>0</v>
      </c>
      <c r="H30" s="235">
        <f t="shared" si="0"/>
        <v>0</v>
      </c>
      <c r="I30" s="237"/>
      <c r="J30" s="150"/>
      <c r="K30" s="150"/>
      <c r="L30" s="249">
        <f t="shared" si="1"/>
        <v>0</v>
      </c>
      <c r="M30" s="242">
        <f t="shared" si="2"/>
        <v>0</v>
      </c>
      <c r="N30" s="243">
        <f t="shared" si="3"/>
        <v>0</v>
      </c>
      <c r="O30" s="205">
        <f t="shared" si="4"/>
        <v>0</v>
      </c>
      <c r="P30" s="206">
        <f t="shared" si="5"/>
        <v>0</v>
      </c>
      <c r="Q30" s="207">
        <f t="shared" si="6"/>
        <v>0</v>
      </c>
      <c r="R30" s="205">
        <f t="shared" si="7"/>
        <v>0</v>
      </c>
      <c r="S30" s="206">
        <f t="shared" si="8"/>
        <v>0</v>
      </c>
      <c r="T30" s="207">
        <f t="shared" si="9"/>
        <v>0</v>
      </c>
      <c r="U30" s="156">
        <f t="shared" si="10"/>
        <v>0</v>
      </c>
      <c r="V30" s="206">
        <f t="shared" si="11"/>
        <v>0</v>
      </c>
      <c r="W30" s="207">
        <f t="shared" si="12"/>
        <v>0</v>
      </c>
      <c r="X30" s="205">
        <f t="shared" si="13"/>
        <v>0</v>
      </c>
      <c r="Y30" s="206">
        <f t="shared" si="14"/>
        <v>0</v>
      </c>
      <c r="Z30" s="207">
        <f t="shared" si="15"/>
        <v>0</v>
      </c>
      <c r="AA30" s="205">
        <f t="shared" si="16"/>
        <v>0</v>
      </c>
      <c r="AB30" s="206">
        <f t="shared" si="17"/>
        <v>0</v>
      </c>
      <c r="AC30" s="157">
        <f t="shared" si="18"/>
        <v>0</v>
      </c>
      <c r="AD30" s="205">
        <f t="shared" si="19"/>
        <v>0</v>
      </c>
      <c r="AE30" s="206">
        <f t="shared" si="20"/>
        <v>0</v>
      </c>
      <c r="AF30" s="207">
        <f t="shared" si="21"/>
        <v>0</v>
      </c>
    </row>
    <row r="31" spans="1:32" ht="30" customHeight="1" thickBot="1">
      <c r="A31" s="177"/>
      <c r="B31" s="182"/>
      <c r="C31" s="178"/>
      <c r="D31" s="179"/>
      <c r="E31" s="158">
        <f t="shared" si="22"/>
        <v>0</v>
      </c>
      <c r="F31" s="185"/>
      <c r="G31" s="158">
        <f t="shared" si="23"/>
        <v>0</v>
      </c>
      <c r="H31" s="235">
        <f>IF(F31=0,0,C31*$D$13*$D$14)</f>
        <v>0</v>
      </c>
      <c r="I31" s="238"/>
      <c r="J31" s="244"/>
      <c r="K31" s="244"/>
      <c r="L31" s="262">
        <f t="shared" si="1"/>
        <v>0</v>
      </c>
      <c r="M31" s="245">
        <f t="shared" si="2"/>
        <v>0</v>
      </c>
      <c r="N31" s="246">
        <f t="shared" si="3"/>
        <v>0</v>
      </c>
      <c r="O31" s="208">
        <f t="shared" si="4"/>
        <v>0</v>
      </c>
      <c r="P31" s="209">
        <f t="shared" si="5"/>
        <v>0</v>
      </c>
      <c r="Q31" s="210">
        <f t="shared" si="6"/>
        <v>0</v>
      </c>
      <c r="R31" s="208">
        <f t="shared" si="7"/>
        <v>0</v>
      </c>
      <c r="S31" s="209">
        <f t="shared" si="8"/>
        <v>0</v>
      </c>
      <c r="T31" s="210">
        <f t="shared" si="9"/>
        <v>0</v>
      </c>
      <c r="U31" s="218">
        <f t="shared" si="10"/>
        <v>0</v>
      </c>
      <c r="V31" s="209">
        <f t="shared" si="11"/>
        <v>0</v>
      </c>
      <c r="W31" s="210">
        <f t="shared" si="12"/>
        <v>0</v>
      </c>
      <c r="X31" s="208">
        <f t="shared" si="13"/>
        <v>0</v>
      </c>
      <c r="Y31" s="209">
        <f t="shared" si="14"/>
        <v>0</v>
      </c>
      <c r="Z31" s="210">
        <f t="shared" si="15"/>
        <v>0</v>
      </c>
      <c r="AA31" s="208">
        <f t="shared" si="16"/>
        <v>0</v>
      </c>
      <c r="AB31" s="209">
        <f t="shared" si="17"/>
        <v>0</v>
      </c>
      <c r="AC31" s="219">
        <f t="shared" si="18"/>
        <v>0</v>
      </c>
      <c r="AD31" s="208">
        <f t="shared" si="19"/>
        <v>0</v>
      </c>
      <c r="AE31" s="209">
        <f t="shared" si="20"/>
        <v>0</v>
      </c>
      <c r="AF31" s="210">
        <f t="shared" si="21"/>
        <v>0</v>
      </c>
    </row>
    <row r="32" spans="1:32" ht="30" customHeight="1">
      <c r="A32" s="159"/>
      <c r="B32" s="160" t="s">
        <v>49</v>
      </c>
      <c r="C32" s="195">
        <f>SUM(C22:C31)</f>
        <v>78</v>
      </c>
      <c r="D32" s="194"/>
      <c r="E32" s="194"/>
      <c r="F32" s="194"/>
      <c r="G32" s="194"/>
      <c r="H32" s="251">
        <f>SUM(H22:H31)</f>
        <v>5916</v>
      </c>
      <c r="I32" s="162"/>
      <c r="J32" s="161"/>
      <c r="K32" s="261">
        <f>K22+K23+K24+K25+K26+K27+K28+K29+K30+K31</f>
        <v>108.70000000000002</v>
      </c>
      <c r="L32" s="261">
        <f t="shared" si="1"/>
        <v>394.4</v>
      </c>
      <c r="M32" s="222"/>
      <c r="N32" s="223"/>
      <c r="O32" s="224"/>
      <c r="P32" s="225"/>
      <c r="Q32" s="223"/>
      <c r="R32" s="224"/>
      <c r="S32" s="225"/>
      <c r="T32" s="223"/>
      <c r="U32" s="224"/>
      <c r="V32" s="226"/>
      <c r="W32" s="223"/>
      <c r="X32" s="224"/>
      <c r="Y32" s="226"/>
      <c r="Z32" s="223"/>
      <c r="AA32" s="224"/>
      <c r="AB32" s="226"/>
      <c r="AC32" s="223"/>
      <c r="AD32" s="224"/>
      <c r="AE32" s="225"/>
    </row>
    <row r="33" spans="1:32" ht="30" customHeight="1">
      <c r="A33" s="159"/>
      <c r="B33" s="163"/>
      <c r="C33" s="162"/>
      <c r="D33" s="162"/>
      <c r="E33" s="164"/>
      <c r="F33" s="162"/>
      <c r="G33" s="165"/>
      <c r="H33" s="162"/>
      <c r="I33" s="166"/>
      <c r="J33" s="161"/>
      <c r="K33" s="161"/>
      <c r="L33" s="161"/>
      <c r="M33" s="161"/>
      <c r="N33" s="161"/>
      <c r="O33" s="167"/>
      <c r="P33" s="168"/>
      <c r="Q33" s="168"/>
      <c r="R33" s="167"/>
      <c r="S33" s="168"/>
      <c r="T33" s="168"/>
      <c r="U33" s="167"/>
      <c r="V33" s="168"/>
      <c r="W33" s="168"/>
      <c r="X33" s="169"/>
      <c r="Y33" s="170"/>
      <c r="Z33" s="168"/>
      <c r="AA33" s="169"/>
      <c r="AB33" s="170"/>
      <c r="AC33" s="168"/>
      <c r="AD33" s="169"/>
      <c r="AE33" s="170"/>
    </row>
    <row r="34" spans="1:32" ht="30" customHeight="1">
      <c r="A34" s="21"/>
    </row>
    <row r="35" spans="1:32" ht="30" customHeight="1">
      <c r="A35" s="14"/>
      <c r="B35" s="152" t="s">
        <v>14</v>
      </c>
      <c r="C35" s="272" t="s">
        <v>39</v>
      </c>
      <c r="D35" s="273"/>
      <c r="O35" s="103" t="s">
        <v>41</v>
      </c>
      <c r="P35" s="103" t="s">
        <v>28</v>
      </c>
      <c r="Q35" s="104" t="s">
        <v>0</v>
      </c>
      <c r="R35" s="103" t="s">
        <v>40</v>
      </c>
      <c r="S35" s="103" t="s">
        <v>28</v>
      </c>
      <c r="T35" s="214" t="s">
        <v>0</v>
      </c>
      <c r="U35" s="103" t="s">
        <v>42</v>
      </c>
      <c r="V35" s="103" t="s">
        <v>28</v>
      </c>
      <c r="W35" s="104" t="s">
        <v>0</v>
      </c>
      <c r="X35" s="103" t="s">
        <v>40</v>
      </c>
      <c r="Y35" s="103" t="s">
        <v>28</v>
      </c>
      <c r="Z35" s="104" t="s">
        <v>0</v>
      </c>
      <c r="AA35" s="103" t="s">
        <v>43</v>
      </c>
      <c r="AB35" s="103" t="s">
        <v>28</v>
      </c>
      <c r="AC35" s="104" t="s">
        <v>0</v>
      </c>
      <c r="AD35" s="122" t="s">
        <v>43</v>
      </c>
      <c r="AE35" s="103" t="s">
        <v>28</v>
      </c>
      <c r="AF35" s="104" t="s">
        <v>0</v>
      </c>
    </row>
    <row r="36" spans="1:32" ht="30" customHeight="1">
      <c r="B36" s="153" t="s">
        <v>15</v>
      </c>
      <c r="C36" s="274" t="s">
        <v>37</v>
      </c>
      <c r="D36" s="275"/>
      <c r="O36" s="213" t="s">
        <v>1</v>
      </c>
      <c r="P36" s="112"/>
      <c r="Q36" s="214" t="s">
        <v>2</v>
      </c>
      <c r="R36" s="213" t="s">
        <v>1</v>
      </c>
      <c r="S36" s="214"/>
      <c r="T36" s="214" t="s">
        <v>2</v>
      </c>
      <c r="U36" s="213" t="s">
        <v>1</v>
      </c>
      <c r="V36" s="112"/>
      <c r="W36" s="214" t="s">
        <v>2</v>
      </c>
      <c r="X36" s="213" t="s">
        <v>1</v>
      </c>
      <c r="Y36" s="112"/>
      <c r="Z36" s="214" t="s">
        <v>2</v>
      </c>
      <c r="AA36" s="112" t="s">
        <v>1</v>
      </c>
      <c r="AB36" s="115"/>
      <c r="AC36" s="214" t="s">
        <v>2</v>
      </c>
      <c r="AD36" s="213" t="s">
        <v>1</v>
      </c>
      <c r="AE36" s="112"/>
      <c r="AF36" s="214" t="s">
        <v>2</v>
      </c>
    </row>
    <row r="37" spans="1:32" ht="30" customHeight="1">
      <c r="O37" s="113">
        <v>79</v>
      </c>
      <c r="P37" s="86" t="s">
        <v>3</v>
      </c>
      <c r="Q37" s="106">
        <v>45</v>
      </c>
      <c r="R37" s="113">
        <v>96.5</v>
      </c>
      <c r="S37" s="216" t="s">
        <v>3</v>
      </c>
      <c r="T37" s="106">
        <v>45</v>
      </c>
      <c r="U37" s="113">
        <v>114.3</v>
      </c>
      <c r="V37" s="86" t="s">
        <v>3</v>
      </c>
      <c r="W37" s="106">
        <v>45</v>
      </c>
      <c r="X37" s="113">
        <v>114.8</v>
      </c>
      <c r="Y37" s="87" t="s">
        <v>3</v>
      </c>
      <c r="Z37" s="106">
        <v>45</v>
      </c>
      <c r="AA37" s="116">
        <v>141.69999999999999</v>
      </c>
      <c r="AB37" s="87" t="s">
        <v>3</v>
      </c>
      <c r="AC37" s="106">
        <v>45</v>
      </c>
      <c r="AD37" s="113">
        <v>168.9</v>
      </c>
      <c r="AE37" s="86" t="s">
        <v>3</v>
      </c>
      <c r="AF37" s="106">
        <v>45</v>
      </c>
    </row>
    <row r="38" spans="1:32" ht="30" customHeight="1">
      <c r="C38" s="96" t="s">
        <v>26</v>
      </c>
      <c r="D38" s="101" t="s">
        <v>4</v>
      </c>
      <c r="E38" s="101" t="s">
        <v>4</v>
      </c>
      <c r="F38" s="101" t="s">
        <v>5</v>
      </c>
      <c r="G38" s="101" t="s">
        <v>4</v>
      </c>
      <c r="H38" s="101"/>
      <c r="I38" s="289" t="s">
        <v>36</v>
      </c>
      <c r="J38" s="290"/>
      <c r="K38" s="290"/>
      <c r="L38" s="291"/>
      <c r="M38" s="286" t="s">
        <v>54</v>
      </c>
      <c r="N38" s="287"/>
      <c r="O38" s="107" t="s">
        <v>6</v>
      </c>
      <c r="P38" s="114">
        <v>1.28</v>
      </c>
      <c r="Q38" s="106" t="s">
        <v>38</v>
      </c>
      <c r="R38" s="107" t="s">
        <v>6</v>
      </c>
      <c r="S38" s="217">
        <v>1.53</v>
      </c>
      <c r="T38" s="106" t="s">
        <v>38</v>
      </c>
      <c r="U38" s="107" t="s">
        <v>6</v>
      </c>
      <c r="V38" s="114">
        <v>1.78</v>
      </c>
      <c r="W38" s="106" t="s">
        <v>38</v>
      </c>
      <c r="X38" s="107" t="s">
        <v>6</v>
      </c>
      <c r="Y38" s="114">
        <v>1.7</v>
      </c>
      <c r="Z38" s="106" t="s">
        <v>38</v>
      </c>
      <c r="AA38" s="87" t="s">
        <v>6</v>
      </c>
      <c r="AB38" s="114">
        <v>2.0699999999999998</v>
      </c>
      <c r="AC38" s="106" t="s">
        <v>38</v>
      </c>
      <c r="AD38" s="107" t="s">
        <v>6</v>
      </c>
      <c r="AE38" s="87">
        <v>2.4300000000000002</v>
      </c>
      <c r="AF38" s="106" t="s">
        <v>38</v>
      </c>
    </row>
    <row r="39" spans="1:32" ht="30" customHeight="1">
      <c r="C39" s="83" t="s">
        <v>27</v>
      </c>
      <c r="D39" s="100" t="s">
        <v>8</v>
      </c>
      <c r="E39" s="100" t="s">
        <v>9</v>
      </c>
      <c r="F39" s="100" t="s">
        <v>10</v>
      </c>
      <c r="G39" s="100" t="s">
        <v>11</v>
      </c>
      <c r="H39" s="102" t="s">
        <v>12</v>
      </c>
      <c r="I39" s="119" t="s">
        <v>34</v>
      </c>
      <c r="J39" s="121" t="s">
        <v>35</v>
      </c>
      <c r="K39" s="121" t="s">
        <v>55</v>
      </c>
      <c r="L39" s="121" t="s">
        <v>51</v>
      </c>
      <c r="M39" s="288" t="s">
        <v>53</v>
      </c>
      <c r="N39" s="287"/>
      <c r="O39" s="108">
        <v>600</v>
      </c>
      <c r="P39" s="109" t="s">
        <v>13</v>
      </c>
      <c r="Q39" s="110" t="s">
        <v>0</v>
      </c>
      <c r="R39" s="108">
        <v>750</v>
      </c>
      <c r="S39" s="110" t="s">
        <v>13</v>
      </c>
      <c r="T39" s="110" t="s">
        <v>0</v>
      </c>
      <c r="U39" s="108">
        <v>900</v>
      </c>
      <c r="V39" s="109" t="s">
        <v>13</v>
      </c>
      <c r="W39" s="110" t="s">
        <v>0</v>
      </c>
      <c r="X39" s="108">
        <v>1200</v>
      </c>
      <c r="Y39" s="109" t="s">
        <v>13</v>
      </c>
      <c r="Z39" s="110" t="s">
        <v>0</v>
      </c>
      <c r="AA39" s="117">
        <v>1500</v>
      </c>
      <c r="AB39" s="109" t="s">
        <v>13</v>
      </c>
      <c r="AC39" s="110" t="s">
        <v>0</v>
      </c>
      <c r="AD39" s="108">
        <v>1800</v>
      </c>
      <c r="AE39" s="109" t="s">
        <v>13</v>
      </c>
      <c r="AF39" s="110" t="s">
        <v>0</v>
      </c>
    </row>
    <row r="40" spans="1:32" ht="30" customHeight="1" thickBot="1">
      <c r="D40" s="91"/>
      <c r="E40" s="91"/>
      <c r="F40" s="94"/>
      <c r="G40" s="91"/>
      <c r="H40" s="91"/>
      <c r="I40" s="93"/>
      <c r="M40" s="258" t="s">
        <v>50</v>
      </c>
      <c r="N40" s="259" t="s">
        <v>52</v>
      </c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</row>
    <row r="41" spans="1:32" ht="30" customHeight="1">
      <c r="A41" s="280">
        <v>1</v>
      </c>
      <c r="B41" s="276" t="s">
        <v>33</v>
      </c>
      <c r="C41" s="272">
        <v>18</v>
      </c>
      <c r="D41" s="190">
        <v>20</v>
      </c>
      <c r="E41" s="284">
        <f xml:space="preserve"> IF( D41=0,0,$D$15^0.99)</f>
        <v>67.088342096032605</v>
      </c>
      <c r="F41" s="183">
        <v>15</v>
      </c>
      <c r="G41" s="154">
        <f>IF(E41=0,0,(E41+(E41-F41))/2-D41)</f>
        <v>39.588342096032605</v>
      </c>
      <c r="H41" s="255">
        <f>C41*$D$13*$D$14</f>
        <v>1566</v>
      </c>
      <c r="I41" s="236">
        <v>900</v>
      </c>
      <c r="J41" s="239">
        <v>22</v>
      </c>
      <c r="K41" s="239">
        <v>28.7</v>
      </c>
      <c r="L41" s="248">
        <f t="shared" ref="L41:L50" si="24">H41/15</f>
        <v>104.4</v>
      </c>
      <c r="M41" s="240">
        <f t="shared" ref="M41:M50" si="25">L41*4/171</f>
        <v>2.4421052631578948</v>
      </c>
      <c r="N41" s="241">
        <f t="shared" ref="N41" si="26">L41*4/320</f>
        <v>1.3050000000000002</v>
      </c>
      <c r="O41" s="211">
        <f t="shared" ref="O41" si="27">IF(D41-I41=0,0,H41/((((G41+D41)/2/50)^1.35)*$O$18))</f>
        <v>39.874652218005558</v>
      </c>
      <c r="P41" s="203">
        <f t="shared" ref="P41:P50" si="28">O41*$P$19</f>
        <v>51.039554839047113</v>
      </c>
      <c r="Q41" s="204">
        <f t="shared" ref="Q41" si="29">O41*$Q$18</f>
        <v>1794.35934981025</v>
      </c>
      <c r="R41" s="202">
        <f t="shared" ref="R41" si="30">IF(D41-I41=0,0,H41/((((G41+D41)/2/50)^1.35)*$R$18))</f>
        <v>32.643497670698849</v>
      </c>
      <c r="S41" s="203">
        <f t="shared" ref="S41:S50" si="31">R41*$P$19</f>
        <v>41.783677018494529</v>
      </c>
      <c r="T41" s="204">
        <f t="shared" ref="T41" si="32">R41*$Q$18</f>
        <v>1468.9573951814482</v>
      </c>
      <c r="U41" s="211">
        <f t="shared" ref="U41" si="33">IF(D41-I41=0,0,H41/((((G41+D41)/2/50)^1.34)*$U$18))</f>
        <v>27.417596590400894</v>
      </c>
      <c r="V41" s="203">
        <f t="shared" ref="V41:V50" si="34">U41*$P$19</f>
        <v>35.094523635713145</v>
      </c>
      <c r="W41" s="204">
        <f t="shared" ref="W41" si="35">U41*$Q$18</f>
        <v>1233.7918465680402</v>
      </c>
      <c r="X41" s="202">
        <f t="shared" ref="X41" si="36">IF(D41-I41=0,0,H41/((((D41+G41)/2/50)^1.32)*$X$18))</f>
        <v>27.016989283403504</v>
      </c>
      <c r="Y41" s="203">
        <f t="shared" ref="Y41:Y50" si="37">X41*$S$19</f>
        <v>41.335993603607363</v>
      </c>
      <c r="Z41" s="204">
        <f t="shared" ref="Z41" si="38">X41*$T$18</f>
        <v>1215.7645177531576</v>
      </c>
      <c r="AA41" s="202">
        <f t="shared" ref="AA41" si="39">IF(D41-I41=0,0,H41/((((G41+D41)/2/50)^1.33)*$AA$18))</f>
        <v>22.001757584296445</v>
      </c>
      <c r="AB41" s="203">
        <f t="shared" ref="AB41:AB50" si="40">AA41*$V$19</f>
        <v>39.163128500047677</v>
      </c>
      <c r="AC41" s="212">
        <f t="shared" ref="AC41" si="41">AA41*$W$18</f>
        <v>990.07909129334007</v>
      </c>
      <c r="AD41" s="202">
        <f t="shared" ref="AD41" si="42">IF(D41-I41=0,0,H41/((((D41+G41)/2/50)^1.33)*$AD$18))</f>
        <v>18.458549731763206</v>
      </c>
      <c r="AE41" s="203">
        <f t="shared" ref="AE41:AE50" si="43">AD41*$Y$19</f>
        <v>31.379534543997451</v>
      </c>
      <c r="AF41" s="204">
        <f t="shared" ref="AF41:AF50" si="44">AD41*$Z$18</f>
        <v>830.63473792934428</v>
      </c>
    </row>
    <row r="42" spans="1:32" ht="30" customHeight="1">
      <c r="A42" s="281">
        <v>2</v>
      </c>
      <c r="B42" s="277" t="s">
        <v>30</v>
      </c>
      <c r="C42" s="191">
        <v>7</v>
      </c>
      <c r="D42" s="192">
        <v>22</v>
      </c>
      <c r="E42" s="206">
        <f t="shared" ref="E42:E50" si="45" xml:space="preserve"> IF( D42=0,0,$D$15^0.99)</f>
        <v>67.088342096032605</v>
      </c>
      <c r="F42" s="184">
        <v>15</v>
      </c>
      <c r="G42" s="155">
        <f t="shared" ref="G42:G50" si="46">IF(E42=0,0,(E42+(E42-F42))/2-D42)</f>
        <v>37.588342096032605</v>
      </c>
      <c r="H42" s="256">
        <f t="shared" ref="H42:H50" si="47">C42*$D$13*$D$14</f>
        <v>609</v>
      </c>
      <c r="I42" s="237">
        <v>1800</v>
      </c>
      <c r="J42" s="150">
        <v>9</v>
      </c>
      <c r="K42" s="150">
        <v>15.2</v>
      </c>
      <c r="L42" s="249">
        <f t="shared" si="24"/>
        <v>40.6</v>
      </c>
      <c r="M42" s="242">
        <f t="shared" si="25"/>
        <v>0.94970760233918128</v>
      </c>
      <c r="N42" s="243">
        <f t="shared" ref="N42:N50" si="48">L42*4/320</f>
        <v>0.50750000000000006</v>
      </c>
      <c r="O42" s="156">
        <f t="shared" ref="O42:O50" si="49">IF(D42-I42=0,0,H42/((((G42+D42)/2/50)^1.35)*$O$18))</f>
        <v>15.50680919589105</v>
      </c>
      <c r="P42" s="206">
        <f t="shared" si="28"/>
        <v>19.848715770740544</v>
      </c>
      <c r="Q42" s="207">
        <f t="shared" ref="Q42:Q50" si="50">O42*$Q$18</f>
        <v>697.80641381509724</v>
      </c>
      <c r="R42" s="205">
        <f t="shared" ref="R42:R50" si="51">IF(D42-I42=0,0,H42/((((G42+D42)/2/50)^1.35)*$R$18))</f>
        <v>12.694693538605108</v>
      </c>
      <c r="S42" s="206">
        <f t="shared" si="31"/>
        <v>16.24920772941454</v>
      </c>
      <c r="T42" s="207">
        <f t="shared" ref="T42:T50" si="52">R42*$Q$18</f>
        <v>571.26120923722988</v>
      </c>
      <c r="U42" s="156">
        <f t="shared" ref="U42:U50" si="53">IF(D42-I42=0,0,H42/((((G42+D42)/2/50)^1.34)*$U$18))</f>
        <v>10.662398674044791</v>
      </c>
      <c r="V42" s="206">
        <f t="shared" si="34"/>
        <v>13.647870302777333</v>
      </c>
      <c r="W42" s="207">
        <f t="shared" ref="W42:W50" si="54">U42*$Q$18</f>
        <v>479.80794033201562</v>
      </c>
      <c r="X42" s="205">
        <f t="shared" ref="X42:X50" si="55">IF(D42-I42=0,0,H42/((((D42+G42)/2/50)^1.32)*$X$18))</f>
        <v>10.506606943545806</v>
      </c>
      <c r="Y42" s="206">
        <f t="shared" si="37"/>
        <v>16.075108623625084</v>
      </c>
      <c r="Z42" s="207">
        <f t="shared" ref="Z42:Z50" si="56">X42*$T$18</f>
        <v>472.79731245956128</v>
      </c>
      <c r="AA42" s="205">
        <f t="shared" ref="AA42:AA50" si="57">IF(D42-I42=0,0,H42/((((G42+D42)/2/50)^1.33)*$AA$18))</f>
        <v>8.5562390605597294</v>
      </c>
      <c r="AB42" s="206">
        <f t="shared" si="40"/>
        <v>15.230105527796319</v>
      </c>
      <c r="AC42" s="157">
        <f t="shared" ref="AC42:AC50" si="58">AA42*$W$18</f>
        <v>385.03075772518781</v>
      </c>
      <c r="AD42" s="205">
        <f t="shared" ref="AD42:AD50" si="59">IF(D42-I42=0,0,H42/((((D42+G42)/2/50)^1.33)*$AD$18))</f>
        <v>7.1783248956856918</v>
      </c>
      <c r="AE42" s="206">
        <f t="shared" si="43"/>
        <v>12.203152322665675</v>
      </c>
      <c r="AF42" s="207">
        <f t="shared" si="44"/>
        <v>323.0246203058561</v>
      </c>
    </row>
    <row r="43" spans="1:32" ht="30" customHeight="1">
      <c r="A43" s="281">
        <v>3</v>
      </c>
      <c r="B43" s="277" t="s">
        <v>33</v>
      </c>
      <c r="C43" s="191">
        <v>14</v>
      </c>
      <c r="D43" s="192">
        <v>20</v>
      </c>
      <c r="E43" s="206">
        <f t="shared" si="45"/>
        <v>67.088342096032605</v>
      </c>
      <c r="F43" s="184">
        <v>15</v>
      </c>
      <c r="G43" s="155">
        <f t="shared" si="46"/>
        <v>39.588342096032605</v>
      </c>
      <c r="H43" s="256">
        <f t="shared" si="47"/>
        <v>1218</v>
      </c>
      <c r="I43" s="237">
        <v>1800</v>
      </c>
      <c r="J43" s="150">
        <v>14</v>
      </c>
      <c r="K43" s="150">
        <v>24.2</v>
      </c>
      <c r="L43" s="249">
        <f t="shared" si="24"/>
        <v>81.2</v>
      </c>
      <c r="M43" s="242">
        <f t="shared" si="25"/>
        <v>1.8994152046783626</v>
      </c>
      <c r="N43" s="243">
        <f t="shared" si="48"/>
        <v>1.0150000000000001</v>
      </c>
      <c r="O43" s="156">
        <f t="shared" si="49"/>
        <v>31.013618391782099</v>
      </c>
      <c r="P43" s="206">
        <f t="shared" si="28"/>
        <v>39.697431541481087</v>
      </c>
      <c r="Q43" s="207">
        <f t="shared" si="50"/>
        <v>1395.6128276301945</v>
      </c>
      <c r="R43" s="205">
        <f t="shared" si="51"/>
        <v>25.389387077210216</v>
      </c>
      <c r="S43" s="206">
        <f t="shared" si="31"/>
        <v>32.498415458829079</v>
      </c>
      <c r="T43" s="207">
        <f t="shared" si="52"/>
        <v>1142.5224184744598</v>
      </c>
      <c r="U43" s="156">
        <f t="shared" si="53"/>
        <v>21.324797348089582</v>
      </c>
      <c r="V43" s="206">
        <f t="shared" si="34"/>
        <v>27.295740605554666</v>
      </c>
      <c r="W43" s="207">
        <f t="shared" si="54"/>
        <v>959.61588066403124</v>
      </c>
      <c r="X43" s="205">
        <f t="shared" si="55"/>
        <v>21.013213887091613</v>
      </c>
      <c r="Y43" s="206">
        <f t="shared" si="37"/>
        <v>32.150217247250168</v>
      </c>
      <c r="Z43" s="207">
        <f t="shared" si="56"/>
        <v>945.59462491912257</v>
      </c>
      <c r="AA43" s="205">
        <f t="shared" si="57"/>
        <v>17.112478121119459</v>
      </c>
      <c r="AB43" s="206">
        <f t="shared" si="40"/>
        <v>30.460211055592637</v>
      </c>
      <c r="AC43" s="157">
        <f t="shared" si="58"/>
        <v>770.06151545037562</v>
      </c>
      <c r="AD43" s="205">
        <f t="shared" si="59"/>
        <v>14.356649791371384</v>
      </c>
      <c r="AE43" s="206">
        <f t="shared" si="43"/>
        <v>24.40630464533135</v>
      </c>
      <c r="AF43" s="207">
        <f t="shared" si="44"/>
        <v>646.04924061171221</v>
      </c>
    </row>
    <row r="44" spans="1:32" ht="30" customHeight="1">
      <c r="A44" s="281">
        <v>4</v>
      </c>
      <c r="B44" s="277" t="s">
        <v>58</v>
      </c>
      <c r="C44" s="191">
        <v>19</v>
      </c>
      <c r="D44" s="192">
        <v>20</v>
      </c>
      <c r="E44" s="206">
        <f t="shared" si="45"/>
        <v>67.088342096032605</v>
      </c>
      <c r="F44" s="184">
        <v>15</v>
      </c>
      <c r="G44" s="155">
        <f t="shared" si="46"/>
        <v>39.588342096032605</v>
      </c>
      <c r="H44" s="256">
        <f t="shared" si="47"/>
        <v>1653</v>
      </c>
      <c r="I44" s="237">
        <v>900</v>
      </c>
      <c r="J44" s="150">
        <v>18</v>
      </c>
      <c r="K44" s="150">
        <v>23.7</v>
      </c>
      <c r="L44" s="249">
        <f t="shared" si="24"/>
        <v>110.2</v>
      </c>
      <c r="M44" s="242">
        <f t="shared" si="25"/>
        <v>2.5777777777777779</v>
      </c>
      <c r="N44" s="243">
        <f t="shared" si="48"/>
        <v>1.3774999999999999</v>
      </c>
      <c r="O44" s="156">
        <f t="shared" si="49"/>
        <v>42.089910674561423</v>
      </c>
      <c r="P44" s="206">
        <f t="shared" si="28"/>
        <v>53.875085663438625</v>
      </c>
      <c r="Q44" s="207">
        <f t="shared" si="50"/>
        <v>1894.045980355264</v>
      </c>
      <c r="R44" s="205">
        <f t="shared" si="51"/>
        <v>34.457025319071008</v>
      </c>
      <c r="S44" s="206">
        <f t="shared" si="31"/>
        <v>44.104992408410894</v>
      </c>
      <c r="T44" s="207">
        <f t="shared" si="52"/>
        <v>1550.5661393581954</v>
      </c>
      <c r="U44" s="156">
        <f t="shared" si="53"/>
        <v>28.940796400978719</v>
      </c>
      <c r="V44" s="206">
        <f t="shared" si="34"/>
        <v>37.04421939325276</v>
      </c>
      <c r="W44" s="207">
        <f t="shared" si="54"/>
        <v>1302.3358380440425</v>
      </c>
      <c r="X44" s="205">
        <f t="shared" si="55"/>
        <v>28.517933132481474</v>
      </c>
      <c r="Y44" s="206">
        <f t="shared" si="37"/>
        <v>43.632437692696655</v>
      </c>
      <c r="Z44" s="207">
        <f t="shared" si="56"/>
        <v>1283.3069909616663</v>
      </c>
      <c r="AA44" s="205">
        <f t="shared" si="57"/>
        <v>23.224077450090693</v>
      </c>
      <c r="AB44" s="206">
        <f t="shared" si="40"/>
        <v>41.338857861161436</v>
      </c>
      <c r="AC44" s="157">
        <f t="shared" si="58"/>
        <v>1045.0834852540811</v>
      </c>
      <c r="AD44" s="205">
        <f t="shared" si="59"/>
        <v>19.484024716861164</v>
      </c>
      <c r="AE44" s="206">
        <f t="shared" si="43"/>
        <v>33.122842018663981</v>
      </c>
      <c r="AF44" s="207">
        <f t="shared" si="44"/>
        <v>876.78111225875239</v>
      </c>
    </row>
    <row r="45" spans="1:32" ht="30" customHeight="1">
      <c r="A45" s="281">
        <v>5</v>
      </c>
      <c r="B45" s="277" t="s">
        <v>56</v>
      </c>
      <c r="C45" s="191">
        <v>5</v>
      </c>
      <c r="D45" s="192">
        <v>22</v>
      </c>
      <c r="E45" s="206">
        <f t="shared" si="45"/>
        <v>67.088342096032605</v>
      </c>
      <c r="F45" s="184">
        <v>15</v>
      </c>
      <c r="G45" s="155">
        <f t="shared" si="46"/>
        <v>37.588342096032605</v>
      </c>
      <c r="H45" s="256">
        <f t="shared" si="47"/>
        <v>435</v>
      </c>
      <c r="I45" s="237">
        <v>1800</v>
      </c>
      <c r="J45" s="150">
        <v>4</v>
      </c>
      <c r="K45" s="150">
        <v>7.6</v>
      </c>
      <c r="L45" s="249">
        <f t="shared" si="24"/>
        <v>29</v>
      </c>
      <c r="M45" s="242">
        <f t="shared" si="25"/>
        <v>0.67836257309941517</v>
      </c>
      <c r="N45" s="243">
        <f t="shared" si="48"/>
        <v>0.36249999999999999</v>
      </c>
      <c r="O45" s="156">
        <f t="shared" si="49"/>
        <v>11.076292282779322</v>
      </c>
      <c r="P45" s="206">
        <f t="shared" si="28"/>
        <v>14.177654121957532</v>
      </c>
      <c r="Q45" s="207">
        <f t="shared" si="50"/>
        <v>498.43315272506948</v>
      </c>
      <c r="R45" s="205">
        <f t="shared" si="51"/>
        <v>9.0676382418607915</v>
      </c>
      <c r="S45" s="206">
        <f t="shared" si="31"/>
        <v>11.606576949581813</v>
      </c>
      <c r="T45" s="207">
        <f t="shared" si="52"/>
        <v>408.0437208837356</v>
      </c>
      <c r="U45" s="156">
        <f t="shared" si="53"/>
        <v>7.615999052889137</v>
      </c>
      <c r="V45" s="206">
        <f t="shared" si="34"/>
        <v>9.7484787876980956</v>
      </c>
      <c r="W45" s="207">
        <f t="shared" si="54"/>
        <v>342.71995738001118</v>
      </c>
      <c r="X45" s="205">
        <f t="shared" si="55"/>
        <v>7.5047192453898619</v>
      </c>
      <c r="Y45" s="206">
        <f t="shared" si="37"/>
        <v>11.482220445446488</v>
      </c>
      <c r="Z45" s="207">
        <f t="shared" si="56"/>
        <v>337.71236604254381</v>
      </c>
      <c r="AA45" s="205">
        <f t="shared" si="57"/>
        <v>6.1115993289712351</v>
      </c>
      <c r="AB45" s="206">
        <f t="shared" si="40"/>
        <v>10.878646805568799</v>
      </c>
      <c r="AC45" s="157">
        <f t="shared" si="58"/>
        <v>275.02196980370559</v>
      </c>
      <c r="AD45" s="205">
        <f t="shared" si="59"/>
        <v>5.1273749254897796</v>
      </c>
      <c r="AE45" s="206">
        <f t="shared" si="43"/>
        <v>8.7165373733326259</v>
      </c>
      <c r="AF45" s="207">
        <f t="shared" si="44"/>
        <v>230.73187164704009</v>
      </c>
    </row>
    <row r="46" spans="1:32" ht="30" customHeight="1">
      <c r="A46" s="282">
        <v>6</v>
      </c>
      <c r="B46" s="277" t="s">
        <v>30</v>
      </c>
      <c r="C46" s="191">
        <v>5</v>
      </c>
      <c r="D46" s="192">
        <v>22</v>
      </c>
      <c r="E46" s="206">
        <f t="shared" si="45"/>
        <v>67.088342096032605</v>
      </c>
      <c r="F46" s="184">
        <v>15</v>
      </c>
      <c r="G46" s="155">
        <f t="shared" si="46"/>
        <v>37.588342096032605</v>
      </c>
      <c r="H46" s="256">
        <f t="shared" si="47"/>
        <v>435</v>
      </c>
      <c r="I46" s="237">
        <v>1800</v>
      </c>
      <c r="J46" s="150">
        <v>4</v>
      </c>
      <c r="K46" s="150">
        <v>7.6</v>
      </c>
      <c r="L46" s="249">
        <f t="shared" si="24"/>
        <v>29</v>
      </c>
      <c r="M46" s="242">
        <f t="shared" si="25"/>
        <v>0.67836257309941517</v>
      </c>
      <c r="N46" s="243">
        <f t="shared" si="48"/>
        <v>0.36249999999999999</v>
      </c>
      <c r="O46" s="156">
        <f t="shared" si="49"/>
        <v>11.076292282779322</v>
      </c>
      <c r="P46" s="206">
        <f t="shared" si="28"/>
        <v>14.177654121957532</v>
      </c>
      <c r="Q46" s="207">
        <f t="shared" si="50"/>
        <v>498.43315272506948</v>
      </c>
      <c r="R46" s="205">
        <f t="shared" si="51"/>
        <v>9.0676382418607915</v>
      </c>
      <c r="S46" s="206">
        <f t="shared" si="31"/>
        <v>11.606576949581813</v>
      </c>
      <c r="T46" s="207">
        <f t="shared" si="52"/>
        <v>408.0437208837356</v>
      </c>
      <c r="U46" s="156">
        <f t="shared" si="53"/>
        <v>7.615999052889137</v>
      </c>
      <c r="V46" s="206">
        <f t="shared" si="34"/>
        <v>9.7484787876980956</v>
      </c>
      <c r="W46" s="207">
        <f t="shared" si="54"/>
        <v>342.71995738001118</v>
      </c>
      <c r="X46" s="205">
        <f t="shared" si="55"/>
        <v>7.5047192453898619</v>
      </c>
      <c r="Y46" s="206">
        <f t="shared" si="37"/>
        <v>11.482220445446488</v>
      </c>
      <c r="Z46" s="207">
        <f t="shared" si="56"/>
        <v>337.71236604254381</v>
      </c>
      <c r="AA46" s="205">
        <f t="shared" si="57"/>
        <v>6.1115993289712351</v>
      </c>
      <c r="AB46" s="206">
        <f t="shared" si="40"/>
        <v>10.878646805568799</v>
      </c>
      <c r="AC46" s="157">
        <f t="shared" si="58"/>
        <v>275.02196980370559</v>
      </c>
      <c r="AD46" s="205">
        <f t="shared" si="59"/>
        <v>5.1273749254897796</v>
      </c>
      <c r="AE46" s="206">
        <f t="shared" si="43"/>
        <v>8.7165373733326259</v>
      </c>
      <c r="AF46" s="207">
        <f t="shared" si="44"/>
        <v>230.73187164704009</v>
      </c>
    </row>
    <row r="47" spans="1:32" ht="30" customHeight="1">
      <c r="A47" s="281">
        <v>7</v>
      </c>
      <c r="B47" s="277" t="s">
        <v>46</v>
      </c>
      <c r="C47" s="191">
        <v>7</v>
      </c>
      <c r="D47" s="192"/>
      <c r="E47" s="206">
        <f t="shared" si="45"/>
        <v>0</v>
      </c>
      <c r="F47" s="184"/>
      <c r="G47" s="155">
        <f t="shared" si="46"/>
        <v>0</v>
      </c>
      <c r="H47" s="256">
        <f t="shared" si="47"/>
        <v>609</v>
      </c>
      <c r="I47" s="237"/>
      <c r="J47" s="150"/>
      <c r="K47" s="150"/>
      <c r="L47" s="249">
        <f t="shared" si="24"/>
        <v>40.6</v>
      </c>
      <c r="M47" s="242">
        <f t="shared" si="25"/>
        <v>0.94970760233918128</v>
      </c>
      <c r="N47" s="243">
        <f t="shared" si="48"/>
        <v>0.50750000000000006</v>
      </c>
      <c r="O47" s="156">
        <f t="shared" si="49"/>
        <v>0</v>
      </c>
      <c r="P47" s="206">
        <f t="shared" si="28"/>
        <v>0</v>
      </c>
      <c r="Q47" s="207">
        <f t="shared" si="50"/>
        <v>0</v>
      </c>
      <c r="R47" s="205">
        <f t="shared" si="51"/>
        <v>0</v>
      </c>
      <c r="S47" s="206">
        <f t="shared" si="31"/>
        <v>0</v>
      </c>
      <c r="T47" s="207">
        <f t="shared" si="52"/>
        <v>0</v>
      </c>
      <c r="U47" s="156">
        <f t="shared" si="53"/>
        <v>0</v>
      </c>
      <c r="V47" s="206">
        <f t="shared" si="34"/>
        <v>0</v>
      </c>
      <c r="W47" s="207">
        <f t="shared" si="54"/>
        <v>0</v>
      </c>
      <c r="X47" s="205">
        <f t="shared" si="55"/>
        <v>0</v>
      </c>
      <c r="Y47" s="206">
        <f t="shared" si="37"/>
        <v>0</v>
      </c>
      <c r="Z47" s="207">
        <f t="shared" si="56"/>
        <v>0</v>
      </c>
      <c r="AA47" s="205">
        <f t="shared" si="57"/>
        <v>0</v>
      </c>
      <c r="AB47" s="206">
        <f t="shared" si="40"/>
        <v>0</v>
      </c>
      <c r="AC47" s="157">
        <f t="shared" si="58"/>
        <v>0</v>
      </c>
      <c r="AD47" s="205">
        <f t="shared" si="59"/>
        <v>0</v>
      </c>
      <c r="AE47" s="206">
        <f t="shared" si="43"/>
        <v>0</v>
      </c>
      <c r="AF47" s="207">
        <f t="shared" si="44"/>
        <v>0</v>
      </c>
    </row>
    <row r="48" spans="1:32" ht="30" customHeight="1">
      <c r="A48" s="281">
        <v>8</v>
      </c>
      <c r="B48" s="277"/>
      <c r="C48" s="191"/>
      <c r="D48" s="192"/>
      <c r="E48" s="206">
        <f t="shared" si="45"/>
        <v>0</v>
      </c>
      <c r="F48" s="184"/>
      <c r="G48" s="155">
        <f t="shared" si="46"/>
        <v>0</v>
      </c>
      <c r="H48" s="256">
        <f t="shared" si="47"/>
        <v>0</v>
      </c>
      <c r="I48" s="237"/>
      <c r="J48" s="150"/>
      <c r="K48" s="150"/>
      <c r="L48" s="249">
        <f t="shared" si="24"/>
        <v>0</v>
      </c>
      <c r="M48" s="242">
        <f t="shared" si="25"/>
        <v>0</v>
      </c>
      <c r="N48" s="243">
        <f t="shared" si="48"/>
        <v>0</v>
      </c>
      <c r="O48" s="156">
        <f t="shared" si="49"/>
        <v>0</v>
      </c>
      <c r="P48" s="206">
        <f t="shared" si="28"/>
        <v>0</v>
      </c>
      <c r="Q48" s="207">
        <f t="shared" si="50"/>
        <v>0</v>
      </c>
      <c r="R48" s="205">
        <f t="shared" si="51"/>
        <v>0</v>
      </c>
      <c r="S48" s="206">
        <f t="shared" si="31"/>
        <v>0</v>
      </c>
      <c r="T48" s="207">
        <f t="shared" si="52"/>
        <v>0</v>
      </c>
      <c r="U48" s="156">
        <f t="shared" si="53"/>
        <v>0</v>
      </c>
      <c r="V48" s="206">
        <f t="shared" si="34"/>
        <v>0</v>
      </c>
      <c r="W48" s="207">
        <f t="shared" si="54"/>
        <v>0</v>
      </c>
      <c r="X48" s="205">
        <f t="shared" si="55"/>
        <v>0</v>
      </c>
      <c r="Y48" s="206">
        <f t="shared" si="37"/>
        <v>0</v>
      </c>
      <c r="Z48" s="207">
        <f t="shared" si="56"/>
        <v>0</v>
      </c>
      <c r="AA48" s="205">
        <f t="shared" si="57"/>
        <v>0</v>
      </c>
      <c r="AB48" s="206">
        <f t="shared" si="40"/>
        <v>0</v>
      </c>
      <c r="AC48" s="157">
        <f t="shared" si="58"/>
        <v>0</v>
      </c>
      <c r="AD48" s="205">
        <f t="shared" si="59"/>
        <v>0</v>
      </c>
      <c r="AE48" s="206">
        <f t="shared" si="43"/>
        <v>0</v>
      </c>
      <c r="AF48" s="207">
        <f t="shared" si="44"/>
        <v>0</v>
      </c>
    </row>
    <row r="49" spans="1:32" ht="30" customHeight="1">
      <c r="A49" s="281">
        <v>9</v>
      </c>
      <c r="B49" s="278"/>
      <c r="C49" s="191"/>
      <c r="D49" s="192"/>
      <c r="E49" s="206">
        <f t="shared" si="45"/>
        <v>0</v>
      </c>
      <c r="F49" s="184"/>
      <c r="G49" s="155">
        <f t="shared" si="46"/>
        <v>0</v>
      </c>
      <c r="H49" s="256">
        <f t="shared" si="47"/>
        <v>0</v>
      </c>
      <c r="I49" s="237"/>
      <c r="J49" s="150"/>
      <c r="K49" s="150"/>
      <c r="L49" s="249">
        <f t="shared" si="24"/>
        <v>0</v>
      </c>
      <c r="M49" s="242">
        <f t="shared" si="25"/>
        <v>0</v>
      </c>
      <c r="N49" s="243">
        <f t="shared" si="48"/>
        <v>0</v>
      </c>
      <c r="O49" s="156">
        <f t="shared" si="49"/>
        <v>0</v>
      </c>
      <c r="P49" s="206">
        <f t="shared" si="28"/>
        <v>0</v>
      </c>
      <c r="Q49" s="207">
        <f t="shared" si="50"/>
        <v>0</v>
      </c>
      <c r="R49" s="205">
        <f t="shared" si="51"/>
        <v>0</v>
      </c>
      <c r="S49" s="206">
        <f t="shared" si="31"/>
        <v>0</v>
      </c>
      <c r="T49" s="207">
        <f t="shared" si="52"/>
        <v>0</v>
      </c>
      <c r="U49" s="156">
        <f t="shared" si="53"/>
        <v>0</v>
      </c>
      <c r="V49" s="206">
        <f t="shared" si="34"/>
        <v>0</v>
      </c>
      <c r="W49" s="207">
        <f t="shared" si="54"/>
        <v>0</v>
      </c>
      <c r="X49" s="205">
        <f t="shared" si="55"/>
        <v>0</v>
      </c>
      <c r="Y49" s="206">
        <f t="shared" si="37"/>
        <v>0</v>
      </c>
      <c r="Z49" s="207">
        <f t="shared" si="56"/>
        <v>0</v>
      </c>
      <c r="AA49" s="205">
        <f t="shared" si="57"/>
        <v>0</v>
      </c>
      <c r="AB49" s="206">
        <f t="shared" si="40"/>
        <v>0</v>
      </c>
      <c r="AC49" s="157">
        <f t="shared" si="58"/>
        <v>0</v>
      </c>
      <c r="AD49" s="205">
        <f t="shared" si="59"/>
        <v>0</v>
      </c>
      <c r="AE49" s="206">
        <f t="shared" si="43"/>
        <v>0</v>
      </c>
      <c r="AF49" s="207">
        <f t="shared" si="44"/>
        <v>0</v>
      </c>
    </row>
    <row r="50" spans="1:32" ht="30" customHeight="1" thickBot="1">
      <c r="A50" s="283">
        <v>10</v>
      </c>
      <c r="B50" s="279"/>
      <c r="C50" s="274"/>
      <c r="D50" s="193"/>
      <c r="E50" s="285">
        <f t="shared" si="45"/>
        <v>0</v>
      </c>
      <c r="F50" s="185"/>
      <c r="G50" s="158">
        <f t="shared" si="46"/>
        <v>0</v>
      </c>
      <c r="H50" s="257">
        <f t="shared" si="47"/>
        <v>0</v>
      </c>
      <c r="I50" s="238"/>
      <c r="J50" s="244"/>
      <c r="K50" s="191"/>
      <c r="L50" s="252">
        <f t="shared" si="24"/>
        <v>0</v>
      </c>
      <c r="M50" s="245">
        <f t="shared" si="25"/>
        <v>0</v>
      </c>
      <c r="N50" s="246">
        <f t="shared" si="48"/>
        <v>0</v>
      </c>
      <c r="O50" s="156">
        <f t="shared" si="49"/>
        <v>0</v>
      </c>
      <c r="P50" s="206">
        <f t="shared" si="28"/>
        <v>0</v>
      </c>
      <c r="Q50" s="207">
        <f t="shared" si="50"/>
        <v>0</v>
      </c>
      <c r="R50" s="205">
        <f t="shared" si="51"/>
        <v>0</v>
      </c>
      <c r="S50" s="206">
        <f t="shared" si="31"/>
        <v>0</v>
      </c>
      <c r="T50" s="207">
        <f t="shared" si="52"/>
        <v>0</v>
      </c>
      <c r="U50" s="156">
        <f t="shared" si="53"/>
        <v>0</v>
      </c>
      <c r="V50" s="206">
        <f t="shared" si="34"/>
        <v>0</v>
      </c>
      <c r="W50" s="207">
        <f t="shared" si="54"/>
        <v>0</v>
      </c>
      <c r="X50" s="205">
        <f t="shared" si="55"/>
        <v>0</v>
      </c>
      <c r="Y50" s="206">
        <f t="shared" si="37"/>
        <v>0</v>
      </c>
      <c r="Z50" s="207">
        <f t="shared" si="56"/>
        <v>0</v>
      </c>
      <c r="AA50" s="205">
        <f t="shared" si="57"/>
        <v>0</v>
      </c>
      <c r="AB50" s="206">
        <f t="shared" si="40"/>
        <v>0</v>
      </c>
      <c r="AC50" s="157">
        <f t="shared" si="58"/>
        <v>0</v>
      </c>
      <c r="AD50" s="205">
        <f t="shared" si="59"/>
        <v>0</v>
      </c>
      <c r="AE50" s="206">
        <f t="shared" si="43"/>
        <v>0</v>
      </c>
      <c r="AF50" s="207">
        <f t="shared" si="44"/>
        <v>0</v>
      </c>
    </row>
    <row r="51" spans="1:32" ht="30" customHeight="1">
      <c r="A51" s="7"/>
      <c r="B51" s="263" t="s">
        <v>16</v>
      </c>
      <c r="C51" s="186">
        <f>SUM(C41:C50)</f>
        <v>75</v>
      </c>
      <c r="D51" s="196"/>
      <c r="E51" s="196"/>
      <c r="F51" s="196"/>
      <c r="G51" s="196"/>
      <c r="H51" s="186">
        <f>SUM(H41:H50)</f>
        <v>6525</v>
      </c>
      <c r="I51" s="120"/>
      <c r="K51" s="250">
        <f>K41+K42+K43+K44+K45+K46+K47+K48+K49+K50</f>
        <v>106.99999999999999</v>
      </c>
      <c r="L51" s="264">
        <f>L41+L42+L43+L44+L45+L46+L47+L48+L49+L50</f>
        <v>435</v>
      </c>
      <c r="M51" s="225"/>
      <c r="N51" s="223"/>
      <c r="O51" s="265"/>
      <c r="P51" s="266"/>
      <c r="Q51" s="267"/>
      <c r="R51" s="265"/>
      <c r="S51" s="266"/>
      <c r="T51" s="267"/>
      <c r="U51" s="265"/>
      <c r="V51" s="268"/>
      <c r="W51" s="267"/>
      <c r="X51" s="265"/>
      <c r="Y51" s="268"/>
      <c r="Z51" s="267"/>
      <c r="AA51" s="265"/>
      <c r="AB51" s="268"/>
      <c r="AC51" s="267"/>
      <c r="AD51" s="265"/>
      <c r="AE51" s="266"/>
      <c r="AF51" s="269"/>
    </row>
    <row r="52" spans="1:32" ht="30" customHeight="1">
      <c r="A52" s="11"/>
    </row>
    <row r="53" spans="1:32" ht="30" customHeight="1">
      <c r="A53" s="11"/>
      <c r="B53" s="197" t="s">
        <v>16</v>
      </c>
      <c r="C53" s="199">
        <f>C51+C32</f>
        <v>153</v>
      </c>
      <c r="D53" s="198"/>
      <c r="E53" s="198"/>
      <c r="F53" s="198"/>
      <c r="G53" s="198"/>
      <c r="H53" s="199">
        <f>H51+H32</f>
        <v>12441</v>
      </c>
      <c r="I53" s="41"/>
      <c r="J53" s="56"/>
      <c r="K53" s="270">
        <f>K32+K51</f>
        <v>215.7</v>
      </c>
      <c r="L53" s="271">
        <f>L32+L51</f>
        <v>829.4</v>
      </c>
      <c r="M53" s="48"/>
      <c r="N53" s="48"/>
      <c r="O53" s="187"/>
      <c r="P53" s="188"/>
      <c r="Q53" s="189"/>
      <c r="R53" s="3"/>
    </row>
    <row r="54" spans="1:32" ht="30" customHeight="1">
      <c r="A54" s="11"/>
      <c r="I54" s="41"/>
      <c r="J54" s="56"/>
      <c r="K54" s="47"/>
      <c r="L54" s="47"/>
      <c r="M54" s="47"/>
      <c r="N54" s="47"/>
      <c r="O54" s="9"/>
      <c r="P54" s="10"/>
      <c r="Q54" s="6"/>
      <c r="R54" s="3"/>
    </row>
    <row r="55" spans="1:32" ht="30" customHeight="1">
      <c r="A55" s="11"/>
      <c r="B55" s="36"/>
      <c r="C55" s="36"/>
      <c r="D55" s="53"/>
      <c r="E55" s="66"/>
      <c r="F55" s="30"/>
      <c r="G55" s="66"/>
      <c r="H55" s="57"/>
      <c r="I55" s="40"/>
      <c r="J55" s="17"/>
      <c r="K55" s="46"/>
      <c r="L55" s="48"/>
      <c r="M55" s="48"/>
      <c r="N55" s="48"/>
      <c r="O55" s="9"/>
      <c r="P55" s="10"/>
      <c r="Q55" s="6"/>
      <c r="R55" s="3"/>
    </row>
    <row r="56" spans="1:32" ht="34.5" customHeight="1">
      <c r="A56" s="11"/>
      <c r="B56" s="36"/>
      <c r="C56" s="49"/>
      <c r="D56" s="39"/>
      <c r="E56" s="66"/>
      <c r="F56" s="65"/>
      <c r="G56" s="67"/>
      <c r="H56" s="45"/>
      <c r="I56" s="41"/>
      <c r="J56" s="17"/>
      <c r="K56" s="48"/>
      <c r="L56" s="48"/>
      <c r="M56" s="48"/>
      <c r="N56" s="48"/>
      <c r="O56" s="9"/>
      <c r="P56" s="10"/>
      <c r="Q56" s="6"/>
      <c r="R56" s="3"/>
    </row>
    <row r="57" spans="1:32" ht="34.5" customHeight="1">
      <c r="A57" s="36"/>
      <c r="B57" s="33"/>
      <c r="C57" s="54"/>
      <c r="D57" s="28"/>
      <c r="E57" s="65"/>
      <c r="F57" s="65"/>
      <c r="G57" s="65"/>
      <c r="H57" s="61"/>
      <c r="I57" s="61"/>
      <c r="J57" s="17"/>
      <c r="K57" s="48"/>
      <c r="L57" s="48"/>
      <c r="M57" s="48"/>
      <c r="N57" s="48"/>
      <c r="O57" s="9"/>
      <c r="P57" s="10"/>
      <c r="Q57" s="6"/>
      <c r="R57" s="3"/>
    </row>
    <row r="58" spans="1:32" ht="34.5" customHeight="1">
      <c r="A58" s="11"/>
      <c r="B58" s="33"/>
      <c r="C58" s="38"/>
      <c r="D58" s="39"/>
      <c r="E58" s="66"/>
      <c r="F58" s="68"/>
      <c r="G58" s="65"/>
      <c r="H58" s="45"/>
      <c r="I58" s="58"/>
      <c r="J58" s="56"/>
      <c r="K58" s="48"/>
      <c r="L58" s="48"/>
      <c r="M58" s="48"/>
      <c r="N58" s="48"/>
      <c r="O58" s="9"/>
      <c r="P58" s="10"/>
      <c r="Q58" s="6"/>
      <c r="R58" s="3"/>
    </row>
    <row r="59" spans="1:32" ht="34.5" customHeight="1">
      <c r="A59" s="11"/>
      <c r="B59" s="33"/>
      <c r="C59" s="38"/>
      <c r="D59" s="39"/>
      <c r="E59" s="66"/>
      <c r="F59" s="66"/>
      <c r="G59" s="65"/>
      <c r="H59" s="45"/>
      <c r="I59" s="58"/>
      <c r="J59" s="56"/>
      <c r="K59" s="48"/>
      <c r="L59" s="48"/>
      <c r="M59" s="48"/>
      <c r="N59" s="48"/>
      <c r="O59" s="9"/>
      <c r="P59" s="10"/>
      <c r="Q59" s="6"/>
      <c r="R59" s="3"/>
    </row>
    <row r="60" spans="1:32" ht="34.5" customHeight="1">
      <c r="A60" s="11"/>
      <c r="B60" s="33"/>
      <c r="C60" s="38"/>
      <c r="D60" s="39"/>
      <c r="E60" s="66"/>
      <c r="F60" s="66"/>
      <c r="G60" s="65"/>
      <c r="H60" s="45"/>
      <c r="I60" s="58"/>
      <c r="J60" s="56"/>
      <c r="K60" s="48"/>
      <c r="L60" s="48"/>
      <c r="M60" s="48"/>
      <c r="N60" s="48"/>
      <c r="O60" s="9"/>
      <c r="P60" s="10"/>
      <c r="Q60" s="6"/>
      <c r="R60" s="3"/>
    </row>
    <row r="61" spans="1:32" ht="34.5" customHeight="1">
      <c r="A61" s="11"/>
      <c r="B61" s="33"/>
      <c r="C61" s="38"/>
      <c r="D61" s="39"/>
      <c r="E61" s="66"/>
      <c r="F61" s="66"/>
      <c r="G61" s="65"/>
      <c r="H61" s="45"/>
      <c r="I61" s="58"/>
      <c r="J61" s="56"/>
      <c r="L61" s="46"/>
      <c r="M61" s="46"/>
      <c r="N61" s="46"/>
      <c r="O61" s="9"/>
      <c r="P61" s="10"/>
      <c r="Q61" s="6"/>
      <c r="R61" s="3"/>
    </row>
    <row r="62" spans="1:32" ht="34.5" customHeight="1">
      <c r="A62" s="11"/>
      <c r="B62" s="33"/>
      <c r="C62" s="38"/>
      <c r="D62" s="39"/>
      <c r="E62" s="66"/>
      <c r="F62" s="66"/>
      <c r="G62" s="65"/>
      <c r="H62" s="45"/>
      <c r="I62" s="58"/>
      <c r="J62" s="56"/>
      <c r="K62" s="46"/>
      <c r="L62" s="46"/>
      <c r="M62" s="46"/>
      <c r="N62" s="46"/>
      <c r="O62" s="9"/>
      <c r="P62" s="10"/>
      <c r="Q62" s="6"/>
      <c r="R62" s="3"/>
    </row>
    <row r="63" spans="1:32" ht="34.5" customHeight="1">
      <c r="A63" s="11"/>
      <c r="B63" s="33"/>
      <c r="C63" s="38"/>
      <c r="D63" s="39"/>
      <c r="E63" s="66"/>
      <c r="F63" s="66"/>
      <c r="G63" s="65"/>
      <c r="H63" s="45"/>
      <c r="I63" s="58"/>
      <c r="J63" s="56"/>
      <c r="O63" s="9"/>
      <c r="P63" s="10"/>
      <c r="Q63" s="6"/>
      <c r="R63" s="3"/>
    </row>
    <row r="64" spans="1:32" ht="34.5" customHeight="1">
      <c r="A64" s="11"/>
      <c r="B64" s="36"/>
      <c r="C64" s="36"/>
      <c r="D64" s="53"/>
      <c r="E64" s="66"/>
      <c r="F64" s="66"/>
      <c r="G64" s="66"/>
      <c r="H64" s="40"/>
      <c r="I64" s="40"/>
      <c r="J64" s="55"/>
      <c r="O64" s="9"/>
      <c r="P64" s="10"/>
      <c r="Q64" s="6"/>
      <c r="R64" s="3"/>
    </row>
    <row r="65" spans="1:18" ht="34.5" customHeight="1">
      <c r="A65" s="11"/>
      <c r="B65" s="36"/>
      <c r="C65" s="36"/>
      <c r="D65" s="36"/>
      <c r="E65" s="30"/>
      <c r="F65" s="30"/>
      <c r="G65" s="30"/>
      <c r="H65" s="36"/>
      <c r="I65" s="36"/>
      <c r="J65" s="17"/>
      <c r="O65" s="9"/>
      <c r="P65" s="10"/>
      <c r="Q65" s="6"/>
      <c r="R65" s="3"/>
    </row>
    <row r="66" spans="1:18" ht="34.5" customHeight="1">
      <c r="A66" s="13"/>
      <c r="B66" s="33"/>
      <c r="C66" s="25"/>
      <c r="D66" s="28"/>
      <c r="E66" s="65"/>
      <c r="F66" s="65"/>
      <c r="G66" s="65"/>
      <c r="H66" s="61"/>
      <c r="I66" s="61"/>
      <c r="J66" s="17"/>
      <c r="O66" s="3"/>
      <c r="P66" s="3"/>
      <c r="Q66" s="3"/>
      <c r="R66" s="3"/>
    </row>
    <row r="67" spans="1:18" ht="34.5" customHeight="1">
      <c r="A67" s="13"/>
      <c r="B67" s="37"/>
      <c r="C67" s="38"/>
      <c r="D67" s="39"/>
      <c r="E67" s="66"/>
      <c r="F67" s="67"/>
      <c r="G67" s="67"/>
      <c r="H67" s="41"/>
      <c r="I67" s="42"/>
      <c r="J67" s="56"/>
      <c r="K67" s="22"/>
      <c r="L67" s="8"/>
      <c r="M67" s="23"/>
      <c r="N67" s="8"/>
      <c r="O67" s="3"/>
      <c r="P67" s="3"/>
      <c r="Q67" s="3"/>
      <c r="R67" s="3"/>
    </row>
    <row r="68" spans="1:18" ht="34.5" customHeight="1">
      <c r="A68" s="12"/>
      <c r="B68" s="37"/>
      <c r="C68" s="38"/>
      <c r="D68" s="39"/>
      <c r="E68" s="66"/>
      <c r="F68" s="67"/>
      <c r="G68" s="67"/>
      <c r="H68" s="41"/>
      <c r="I68" s="42"/>
      <c r="J68" s="56"/>
      <c r="K68" s="44"/>
      <c r="L68" s="44"/>
      <c r="M68" s="44"/>
      <c r="N68" s="8"/>
    </row>
    <row r="69" spans="1:18" ht="34.5" customHeight="1">
      <c r="B69" s="37"/>
      <c r="C69" s="38"/>
      <c r="D69" s="39"/>
      <c r="E69" s="66"/>
      <c r="F69" s="67"/>
      <c r="G69" s="67"/>
      <c r="H69" s="41"/>
      <c r="I69" s="42"/>
      <c r="J69" s="56"/>
      <c r="K69" s="43"/>
      <c r="L69" s="43"/>
      <c r="M69" s="43"/>
    </row>
    <row r="70" spans="1:18" ht="34.5" customHeight="1">
      <c r="B70" s="37"/>
      <c r="C70" s="59"/>
      <c r="D70" s="59"/>
      <c r="E70" s="66"/>
      <c r="F70" s="67"/>
      <c r="G70" s="67"/>
      <c r="H70" s="41"/>
      <c r="I70" s="42"/>
      <c r="J70" s="56"/>
      <c r="K70" s="43"/>
      <c r="L70" s="43"/>
      <c r="M70" s="43"/>
    </row>
    <row r="71" spans="1:18" ht="34.5" customHeight="1">
      <c r="B71" s="37"/>
      <c r="C71" s="59"/>
      <c r="D71" s="43"/>
      <c r="E71" s="66"/>
      <c r="F71" s="67"/>
      <c r="G71" s="67"/>
      <c r="H71" s="41"/>
      <c r="I71" s="42"/>
      <c r="J71" s="56"/>
      <c r="K71" s="43"/>
      <c r="L71" s="43"/>
      <c r="M71" s="43"/>
    </row>
    <row r="72" spans="1:18" ht="34.5" customHeight="1">
      <c r="B72" s="36"/>
      <c r="C72" s="36"/>
      <c r="D72" s="53"/>
      <c r="E72" s="66"/>
      <c r="F72" s="66"/>
      <c r="G72" s="66"/>
      <c r="H72" s="40"/>
      <c r="I72" s="40"/>
      <c r="J72" s="55"/>
      <c r="K72" s="43"/>
      <c r="L72" s="43"/>
      <c r="M72" s="43"/>
    </row>
    <row r="73" spans="1:18" ht="34.5" customHeight="1">
      <c r="A73" s="36"/>
      <c r="B73" s="37"/>
      <c r="C73" s="38"/>
      <c r="D73" s="39"/>
      <c r="E73" s="66"/>
      <c r="F73" s="67"/>
      <c r="G73" s="67"/>
      <c r="H73" s="41"/>
      <c r="I73" s="42"/>
      <c r="J73" s="36"/>
      <c r="K73" s="43"/>
      <c r="L73" s="43"/>
      <c r="M73" s="43"/>
    </row>
    <row r="74" spans="1:18" ht="34.5" customHeight="1">
      <c r="A74" s="36"/>
      <c r="B74" s="36"/>
      <c r="C74" s="30"/>
      <c r="D74" s="30"/>
      <c r="E74" s="30"/>
      <c r="F74" s="30"/>
      <c r="G74" s="30"/>
      <c r="H74" s="36"/>
      <c r="I74" s="36"/>
      <c r="J74" s="36"/>
      <c r="K74" s="43"/>
      <c r="L74" s="43"/>
      <c r="M74" s="43"/>
    </row>
    <row r="75" spans="1:18" ht="34.5" customHeight="1">
      <c r="A75" s="36"/>
      <c r="B75" s="36"/>
      <c r="C75" s="60"/>
      <c r="D75" s="30"/>
      <c r="E75" s="30"/>
      <c r="F75" s="30"/>
      <c r="G75" s="30"/>
      <c r="H75" s="36"/>
      <c r="I75" s="36"/>
      <c r="J75" s="36"/>
      <c r="K75" s="43"/>
      <c r="L75" s="43"/>
      <c r="M75" s="43"/>
    </row>
    <row r="76" spans="1:18" ht="45" customHeight="1">
      <c r="C76" s="50"/>
      <c r="D76" s="51"/>
      <c r="E76" s="48"/>
      <c r="F76" s="48"/>
      <c r="G76" s="48"/>
      <c r="K76" s="43"/>
      <c r="L76" s="43"/>
      <c r="M76" s="43"/>
    </row>
    <row r="77" spans="1:18" ht="45" customHeight="1">
      <c r="C77" s="50"/>
      <c r="D77" s="48"/>
      <c r="E77" s="48"/>
      <c r="F77" s="48"/>
      <c r="G77" s="48"/>
      <c r="K77" s="43"/>
      <c r="L77" s="43"/>
      <c r="M77" s="43"/>
    </row>
    <row r="78" spans="1:18" ht="45" customHeight="1">
      <c r="C78" s="50"/>
      <c r="D78" s="48"/>
      <c r="K78" s="36"/>
      <c r="L78" s="36"/>
      <c r="M78" s="36"/>
    </row>
    <row r="80" spans="1:18" ht="45" customHeight="1">
      <c r="D80" s="34"/>
      <c r="E80" s="34"/>
      <c r="F80" s="34"/>
    </row>
    <row r="81" spans="2:9" ht="45" customHeight="1">
      <c r="B81" s="3"/>
      <c r="C81" s="3"/>
      <c r="D81" s="35"/>
      <c r="E81" s="35"/>
      <c r="F81" s="35"/>
      <c r="G81" s="3"/>
      <c r="H81" s="3"/>
      <c r="I81" s="3"/>
    </row>
    <row r="82" spans="2:9" ht="45" customHeight="1">
      <c r="B82" s="33"/>
      <c r="C82" s="25"/>
      <c r="D82" s="28"/>
      <c r="E82" s="27"/>
      <c r="F82" s="27"/>
      <c r="G82" s="27"/>
      <c r="H82" s="27"/>
      <c r="I82" s="26"/>
    </row>
    <row r="83" spans="2:9" ht="45" customHeight="1">
      <c r="B83" s="33"/>
      <c r="C83" s="25"/>
      <c r="D83" s="28"/>
      <c r="E83" s="27"/>
      <c r="F83" s="3"/>
      <c r="G83" s="3"/>
      <c r="H83" s="16"/>
      <c r="I83" s="8"/>
    </row>
    <row r="84" spans="2:9" ht="45" customHeight="1">
      <c r="B84" s="33"/>
      <c r="C84" s="25"/>
      <c r="D84" s="28"/>
      <c r="E84" s="27"/>
      <c r="F84" s="3"/>
      <c r="G84" s="3"/>
      <c r="H84" s="15"/>
      <c r="I84" s="24"/>
    </row>
    <row r="85" spans="2:9" ht="45" customHeight="1">
      <c r="B85" s="33"/>
      <c r="C85" s="25"/>
      <c r="D85" s="30"/>
      <c r="E85" s="27"/>
      <c r="F85" s="3"/>
      <c r="G85" s="3"/>
      <c r="H85" s="3"/>
      <c r="I85" s="3"/>
    </row>
    <row r="86" spans="2:9" ht="45" customHeight="1">
      <c r="B86" s="3"/>
      <c r="C86" s="25"/>
      <c r="D86" s="29"/>
      <c r="E86" s="27"/>
      <c r="F86" s="3"/>
      <c r="G86" s="3"/>
      <c r="H86" s="3"/>
      <c r="I86" s="3"/>
    </row>
    <row r="87" spans="2:9" ht="45" customHeight="1">
      <c r="B87" s="3"/>
      <c r="C87" s="25"/>
      <c r="D87" s="31"/>
      <c r="E87" s="27"/>
      <c r="F87" s="3"/>
      <c r="G87" s="3"/>
      <c r="H87" s="3"/>
      <c r="I87" s="3"/>
    </row>
    <row r="88" spans="2:9" ht="45" customHeight="1">
      <c r="B88" s="3"/>
      <c r="C88" s="25"/>
      <c r="D88" s="32"/>
      <c r="E88" s="27"/>
      <c r="F88" s="3"/>
      <c r="G88" s="3"/>
      <c r="H88" s="3"/>
      <c r="I88" s="3"/>
    </row>
    <row r="89" spans="2:9" ht="45" customHeight="1">
      <c r="B89" s="3"/>
      <c r="C89" s="3"/>
      <c r="D89" s="32"/>
      <c r="E89" s="27"/>
      <c r="F89" s="3"/>
      <c r="G89" s="3"/>
      <c r="H89" s="3"/>
      <c r="I89" s="3"/>
    </row>
    <row r="90" spans="2:9" ht="45" customHeight="1">
      <c r="B90" s="3"/>
      <c r="C90" s="3"/>
      <c r="D90" s="3"/>
      <c r="E90" s="3"/>
      <c r="F90" s="3"/>
      <c r="G90" s="3"/>
      <c r="H90" s="3"/>
      <c r="I90" s="3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10">
    <mergeCell ref="C17:D17"/>
    <mergeCell ref="C18:D18"/>
    <mergeCell ref="M38:N38"/>
    <mergeCell ref="M39:N39"/>
    <mergeCell ref="I19:L19"/>
    <mergeCell ref="I38:L38"/>
    <mergeCell ref="O11:P11"/>
    <mergeCell ref="O12:P12"/>
    <mergeCell ref="M19:N19"/>
    <mergeCell ref="M20:N20"/>
  </mergeCells>
  <pageMargins left="0.7" right="0.7" top="0.75" bottom="0.75" header="0.3" footer="0.3"/>
  <pageSetup paperSize="9" scale="21" orientation="portrait" r:id="rId2"/>
  <drawing r:id="rId3"/>
  <legacyDrawing r:id="rId4"/>
  <picture r:id="rId5"/>
  <oleObjects>
    <oleObject progId="AutoCAD.Drawing.18" shapeId="1029" r:id="rId6"/>
    <oleObject progId="AutoCAD.Drawing.18" shapeId="1032" r:id="rId7"/>
    <oleObject progId="AutoCAD.Drawing.18" shapeId="1034" r:id="rId8"/>
    <oleObject progId="AutoCAD.Drawing.18" shapeId="1035" r:id="rId9"/>
    <oleObject progId="AutoCAD.Drawing.18" shapeId="1036" r:id="rId10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2026-01-21T08:04:25Z</dcterms:modified>
</cp:coreProperties>
</file>