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40" windowHeight="7365"/>
  </bookViews>
  <sheets>
    <sheet name="Foglio1" sheetId="1" r:id="rId1"/>
    <sheet name="Foglio2" sheetId="2" r:id="rId2"/>
    <sheet name="Foglio3" sheetId="3" r:id="rId3"/>
    <sheet name="Foglio4" sheetId="4" r:id="rId4"/>
  </sheets>
  <definedNames>
    <definedName name="_xlnm.Print_Area" localSheetId="0">Foglio1!$A$1:$N$56</definedName>
  </definedNames>
  <calcPr calcId="125725"/>
</workbook>
</file>

<file path=xl/calcChain.xml><?xml version="1.0" encoding="utf-8"?>
<calcChain xmlns="http://schemas.openxmlformats.org/spreadsheetml/2006/main">
  <c r="J20" i="1"/>
  <c r="J28"/>
  <c r="J36"/>
  <c r="L45"/>
  <c r="L37" s="1"/>
  <c r="J44"/>
  <c r="G37"/>
  <c r="G35"/>
  <c r="G45"/>
  <c r="G43"/>
  <c r="G27"/>
  <c r="G29"/>
  <c r="G19"/>
  <c r="G21"/>
  <c r="L29"/>
  <c r="M29" s="1"/>
  <c r="L21"/>
  <c r="M21" s="1"/>
  <c r="G20"/>
  <c r="H19" l="1"/>
  <c r="H21" s="1"/>
  <c r="H27"/>
  <c r="H29" s="1"/>
  <c r="J27" s="1"/>
  <c r="L27" s="1"/>
  <c r="H35"/>
  <c r="H37" s="1"/>
  <c r="J19" s="1"/>
  <c r="L19" s="1"/>
  <c r="M45"/>
  <c r="M37" s="1"/>
  <c r="H43"/>
  <c r="H45" s="1"/>
  <c r="J43" s="1"/>
  <c r="J35" l="1"/>
  <c r="L35" s="1"/>
  <c r="L43"/>
</calcChain>
</file>

<file path=xl/sharedStrings.xml><?xml version="1.0" encoding="utf-8"?>
<sst xmlns="http://schemas.openxmlformats.org/spreadsheetml/2006/main" count="79" uniqueCount="32">
  <si>
    <t>1mm con retroautoadesivo</t>
  </si>
  <si>
    <t>Temperat. Ambiente           °C</t>
  </si>
  <si>
    <t>prodotto</t>
  </si>
  <si>
    <t>Conduttività</t>
  </si>
  <si>
    <t xml:space="preserve">Resistenza </t>
  </si>
  <si>
    <t>spessore</t>
  </si>
  <si>
    <t>materiale</t>
  </si>
  <si>
    <t>termica</t>
  </si>
  <si>
    <t>mm</t>
  </si>
  <si>
    <t>λ=W/mK</t>
  </si>
  <si>
    <t>λ Totale</t>
  </si>
  <si>
    <t xml:space="preserve">R = 1/λ </t>
  </si>
  <si>
    <t>W/m2</t>
  </si>
  <si>
    <t xml:space="preserve">   Tm °C</t>
  </si>
  <si>
    <t>Ta °C</t>
  </si>
  <si>
    <t>Piastrelle ceramica</t>
  </si>
  <si>
    <t>Sigillante plastico</t>
  </si>
  <si>
    <t>Ts °C</t>
  </si>
  <si>
    <t>Massetto autolivellante</t>
  </si>
  <si>
    <t>Listoni a incastro  legno</t>
  </si>
  <si>
    <t>Coefficiente di emissione verso l'alto</t>
  </si>
  <si>
    <t>Linoleum</t>
  </si>
  <si>
    <t>Laminato</t>
  </si>
  <si>
    <t>TIEMME SLIM</t>
  </si>
  <si>
    <t>K=1/R</t>
  </si>
  <si>
    <t>Faq.2425.2</t>
  </si>
  <si>
    <t>Wh/m2</t>
  </si>
  <si>
    <t>T mandata °C</t>
  </si>
  <si>
    <t>T superf.    °C</t>
  </si>
  <si>
    <t xml:space="preserve"> Tm °C</t>
  </si>
  <si>
    <t>Tm °C</t>
  </si>
  <si>
    <t>VARIANTE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</si>
</sst>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0.000"/>
  </numFmts>
  <fonts count="13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20"/>
      <name val="Arial Narrow"/>
      <family val="2"/>
    </font>
    <font>
      <b/>
      <sz val="20"/>
      <color theme="1"/>
      <name val="Arial"/>
      <family val="2"/>
    </font>
    <font>
      <sz val="20"/>
      <color theme="0"/>
      <name val="Arial Narrow"/>
      <family val="2"/>
    </font>
    <font>
      <sz val="20"/>
      <color rgb="FFFF0000"/>
      <name val="Arial Narrow"/>
      <family val="2"/>
    </font>
    <font>
      <b/>
      <sz val="20"/>
      <name val="Arial Narrow"/>
      <family val="2"/>
    </font>
    <font>
      <sz val="18"/>
      <color theme="1"/>
      <name val="Arial Narrow"/>
      <family val="2"/>
    </font>
    <font>
      <sz val="18"/>
      <color theme="0"/>
      <name val="Arial Narrow"/>
      <family val="2"/>
    </font>
    <font>
      <b/>
      <sz val="20"/>
      <color theme="0"/>
      <name val="Arial Narrow"/>
      <family val="2"/>
    </font>
    <font>
      <sz val="16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/>
    <xf numFmtId="0" fontId="4" fillId="0" borderId="0" xfId="0" applyFont="1" applyFill="1" applyBorder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/>
    <xf numFmtId="49" fontId="4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horizontal="center" vertical="center"/>
      <protection hidden="1"/>
    </xf>
    <xf numFmtId="166" fontId="5" fillId="0" borderId="0" xfId="0" applyNumberFormat="1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Border="1" applyAlignment="1" applyProtection="1">
      <alignment horizontal="left" vertical="center"/>
      <protection locked="0" hidden="1"/>
    </xf>
    <xf numFmtId="0" fontId="2" fillId="0" borderId="5" xfId="0" applyFont="1" applyFill="1" applyBorder="1" applyAlignment="1" applyProtection="1">
      <alignment horizontal="center" vertical="center"/>
      <protection locked="0" hidden="1"/>
    </xf>
    <xf numFmtId="166" fontId="6" fillId="0" borderId="0" xfId="0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7" xfId="0" applyFont="1" applyFill="1" applyBorder="1" applyAlignment="1" applyProtection="1">
      <alignment horizontal="left" vertical="center"/>
      <protection locked="0" hidden="1"/>
    </xf>
    <xf numFmtId="0" fontId="2" fillId="0" borderId="8" xfId="0" applyFont="1" applyFill="1" applyBorder="1" applyAlignment="1" applyProtection="1">
      <alignment horizontal="left" vertical="center"/>
      <protection locked="0"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165" fontId="3" fillId="0" borderId="0" xfId="0" applyNumberFormat="1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locked="0" hidden="1"/>
    </xf>
    <xf numFmtId="0" fontId="2" fillId="0" borderId="3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Protection="1">
      <protection hidden="1"/>
    </xf>
    <xf numFmtId="2" fontId="2" fillId="0" borderId="0" xfId="0" applyNumberFormat="1" applyFont="1" applyFill="1" applyBorder="1" applyAlignment="1" applyProtection="1">
      <alignment horizontal="left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165" fontId="4" fillId="0" borderId="0" xfId="0" applyNumberFormat="1" applyFont="1" applyFill="1" applyBorder="1" applyAlignment="1" applyProtection="1">
      <alignment horizont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Protection="1"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9" fillId="0" borderId="5" xfId="0" applyFont="1" applyFill="1" applyBorder="1" applyProtection="1"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/>
      <protection hidden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locked="0" hidden="1"/>
    </xf>
    <xf numFmtId="0" fontId="2" fillId="2" borderId="7" xfId="0" applyFont="1" applyFill="1" applyBorder="1" applyAlignment="1" applyProtection="1">
      <alignment horizontal="center"/>
      <protection locked="0"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6" fillId="4" borderId="5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/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2" fillId="3" borderId="0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65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protection hidden="1"/>
    </xf>
    <xf numFmtId="0" fontId="2" fillId="0" borderId="4" xfId="0" applyFont="1" applyFill="1" applyBorder="1" applyAlignment="1" applyProtection="1">
      <alignment horizontal="left" vertical="center"/>
      <protection locked="0" hidden="1"/>
    </xf>
    <xf numFmtId="0" fontId="2" fillId="0" borderId="9" xfId="0" applyFont="1" applyFill="1" applyBorder="1" applyAlignment="1" applyProtection="1">
      <alignment horizontal="left" vertical="center"/>
      <protection locked="0"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2" fontId="8" fillId="0" borderId="0" xfId="0" applyNumberFormat="1" applyFont="1" applyFill="1" applyBorder="1" applyAlignment="1" applyProtection="1">
      <alignment vertical="center"/>
      <protection hidden="1"/>
    </xf>
    <xf numFmtId="2" fontId="8" fillId="0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17</xdr:row>
      <xdr:rowOff>301625</xdr:rowOff>
    </xdr:from>
    <xdr:to>
      <xdr:col>7</xdr:col>
      <xdr:colOff>619125</xdr:colOff>
      <xdr:row>17</xdr:row>
      <xdr:rowOff>347344</xdr:rowOff>
    </xdr:to>
    <xdr:sp macro="" textlink="">
      <xdr:nvSpPr>
        <xdr:cNvPr id="4" name="CasellaDiTesto 3"/>
        <xdr:cNvSpPr txBox="1"/>
      </xdr:nvSpPr>
      <xdr:spPr>
        <a:xfrm>
          <a:off x="3600450" y="36353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4</xdr:col>
      <xdr:colOff>184823</xdr:colOff>
      <xdr:row>0</xdr:row>
      <xdr:rowOff>112088</xdr:rowOff>
    </xdr:from>
    <xdr:to>
      <xdr:col>11</xdr:col>
      <xdr:colOff>364068</xdr:colOff>
      <xdr:row>2</xdr:row>
      <xdr:rowOff>287867</xdr:rowOff>
    </xdr:to>
    <xdr:sp macro="" textlink="">
      <xdr:nvSpPr>
        <xdr:cNvPr id="5" name="CasellaDiTesto 4"/>
        <xdr:cNvSpPr txBox="1"/>
      </xdr:nvSpPr>
      <xdr:spPr>
        <a:xfrm>
          <a:off x="3666740" y="112088"/>
          <a:ext cx="6613911" cy="8742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1800">
              <a:solidFill>
                <a:srgbClr val="0070C0"/>
              </a:solidFill>
              <a:latin typeface="Arial Black" pitchFamily="34" charset="0"/>
              <a:ea typeface="+mn-ea"/>
              <a:cs typeface="+mn-cs"/>
            </a:rPr>
            <a:t>Riscaldamento</a:t>
          </a:r>
          <a:r>
            <a:rPr lang="it-IT" sz="1800" baseline="0">
              <a:solidFill>
                <a:srgbClr val="0070C0"/>
              </a:solidFill>
              <a:latin typeface="Arial Black" pitchFamily="34" charset="0"/>
              <a:ea typeface="+mn-ea"/>
              <a:cs typeface="+mn-cs"/>
            </a:rPr>
            <a:t> radiante a pavimento  sistema  ribassato     </a:t>
          </a:r>
          <a:r>
            <a:rPr lang="it-IT" sz="1800">
              <a:solidFill>
                <a:srgbClr val="0070C0"/>
              </a:solidFill>
              <a:latin typeface="Arial Black" pitchFamily="34" charset="0"/>
              <a:ea typeface="+mn-ea"/>
              <a:cs typeface="+mn-cs"/>
            </a:rPr>
            <a:t>"TIEMME SLIM”</a:t>
          </a:r>
        </a:p>
      </xdr:txBody>
    </xdr:sp>
    <xdr:clientData/>
  </xdr:twoCellAnchor>
  <xdr:twoCellAnchor>
    <xdr:from>
      <xdr:col>7</xdr:col>
      <xdr:colOff>571500</xdr:colOff>
      <xdr:row>25</xdr:row>
      <xdr:rowOff>301625</xdr:rowOff>
    </xdr:from>
    <xdr:to>
      <xdr:col>7</xdr:col>
      <xdr:colOff>619125</xdr:colOff>
      <xdr:row>25</xdr:row>
      <xdr:rowOff>347344</xdr:rowOff>
    </xdr:to>
    <xdr:sp macro="" textlink="">
      <xdr:nvSpPr>
        <xdr:cNvPr id="6" name="CasellaDiTesto 5"/>
        <xdr:cNvSpPr txBox="1"/>
      </xdr:nvSpPr>
      <xdr:spPr>
        <a:xfrm>
          <a:off x="3600450" y="48926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571500</xdr:colOff>
      <xdr:row>33</xdr:row>
      <xdr:rowOff>301625</xdr:rowOff>
    </xdr:from>
    <xdr:to>
      <xdr:col>7</xdr:col>
      <xdr:colOff>619125</xdr:colOff>
      <xdr:row>33</xdr:row>
      <xdr:rowOff>347344</xdr:rowOff>
    </xdr:to>
    <xdr:sp macro="" textlink="">
      <xdr:nvSpPr>
        <xdr:cNvPr id="7" name="CasellaDiTesto 6"/>
        <xdr:cNvSpPr txBox="1"/>
      </xdr:nvSpPr>
      <xdr:spPr>
        <a:xfrm>
          <a:off x="3600450" y="61499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571500</xdr:colOff>
      <xdr:row>41</xdr:row>
      <xdr:rowOff>301625</xdr:rowOff>
    </xdr:from>
    <xdr:to>
      <xdr:col>7</xdr:col>
      <xdr:colOff>619125</xdr:colOff>
      <xdr:row>41</xdr:row>
      <xdr:rowOff>347344</xdr:rowOff>
    </xdr:to>
    <xdr:sp macro="" textlink="">
      <xdr:nvSpPr>
        <xdr:cNvPr id="11" name="CasellaDiTesto 10"/>
        <xdr:cNvSpPr txBox="1"/>
      </xdr:nvSpPr>
      <xdr:spPr>
        <a:xfrm>
          <a:off x="3600450" y="761682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 editAs="oneCell">
    <xdr:from>
      <xdr:col>6</xdr:col>
      <xdr:colOff>490903</xdr:colOff>
      <xdr:row>4</xdr:row>
      <xdr:rowOff>161191</xdr:rowOff>
    </xdr:from>
    <xdr:to>
      <xdr:col>10</xdr:col>
      <xdr:colOff>122464</xdr:colOff>
      <xdr:row>11</xdr:row>
      <xdr:rowOff>342899</xdr:rowOff>
    </xdr:to>
    <xdr:pic>
      <xdr:nvPicPr>
        <xdr:cNvPr id="13" name="Immagine 1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3003" y="1570891"/>
          <a:ext cx="4414471" cy="2648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490903</xdr:colOff>
      <xdr:row>8</xdr:row>
      <xdr:rowOff>75833</xdr:rowOff>
    </xdr:from>
    <xdr:to>
      <xdr:col>9</xdr:col>
      <xdr:colOff>637442</xdr:colOff>
      <xdr:row>10</xdr:row>
      <xdr:rowOff>212480</xdr:rowOff>
    </xdr:to>
    <xdr:cxnSp macro="">
      <xdr:nvCxnSpPr>
        <xdr:cNvPr id="14" name="Connettore 1 13"/>
        <xdr:cNvCxnSpPr>
          <a:stCxn id="13" idx="1"/>
        </xdr:cNvCxnSpPr>
      </xdr:nvCxnSpPr>
      <xdr:spPr>
        <a:xfrm>
          <a:off x="5863003" y="2895233"/>
          <a:ext cx="2689714" cy="84149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637442</xdr:colOff>
      <xdr:row>8</xdr:row>
      <xdr:rowOff>75833</xdr:rowOff>
    </xdr:from>
    <xdr:to>
      <xdr:col>11</xdr:col>
      <xdr:colOff>666749</xdr:colOff>
      <xdr:row>10</xdr:row>
      <xdr:rowOff>205153</xdr:rowOff>
    </xdr:to>
    <xdr:cxnSp macro="">
      <xdr:nvCxnSpPr>
        <xdr:cNvPr id="15" name="Connettore 1 14"/>
        <xdr:cNvCxnSpPr>
          <a:endCxn id="13" idx="3"/>
        </xdr:cNvCxnSpPr>
      </xdr:nvCxnSpPr>
      <xdr:spPr>
        <a:xfrm flipV="1">
          <a:off x="8552717" y="2895233"/>
          <a:ext cx="1724757" cy="83417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162657</xdr:colOff>
      <xdr:row>4</xdr:row>
      <xdr:rowOff>112103</xdr:rowOff>
    </xdr:from>
    <xdr:to>
      <xdr:col>5</xdr:col>
      <xdr:colOff>1072394</xdr:colOff>
      <xdr:row>9</xdr:row>
      <xdr:rowOff>28575</xdr:rowOff>
    </xdr:to>
    <xdr:pic>
      <xdr:nvPicPr>
        <xdr:cNvPr id="16" name="Immagine 15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0382" y="1521803"/>
          <a:ext cx="4733193" cy="1678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324583</xdr:colOff>
      <xdr:row>8</xdr:row>
      <xdr:rowOff>287215</xdr:rowOff>
    </xdr:from>
    <xdr:to>
      <xdr:col>1</xdr:col>
      <xdr:colOff>90122</xdr:colOff>
      <xdr:row>8</xdr:row>
      <xdr:rowOff>287215</xdr:rowOff>
    </xdr:to>
    <xdr:cxnSp macro="">
      <xdr:nvCxnSpPr>
        <xdr:cNvPr id="17" name="Connettore 1 16"/>
        <xdr:cNvCxnSpPr/>
      </xdr:nvCxnSpPr>
      <xdr:spPr>
        <a:xfrm flipH="1">
          <a:off x="324583" y="3106615"/>
          <a:ext cx="6132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296007</xdr:colOff>
      <xdr:row>8</xdr:row>
      <xdr:rowOff>345098</xdr:rowOff>
    </xdr:from>
    <xdr:to>
      <xdr:col>1</xdr:col>
      <xdr:colOff>90854</xdr:colOff>
      <xdr:row>8</xdr:row>
      <xdr:rowOff>345098</xdr:rowOff>
    </xdr:to>
    <xdr:cxnSp macro="">
      <xdr:nvCxnSpPr>
        <xdr:cNvPr id="18" name="Connettore 1 17"/>
        <xdr:cNvCxnSpPr/>
      </xdr:nvCxnSpPr>
      <xdr:spPr>
        <a:xfrm flipH="1">
          <a:off x="296007" y="3164498"/>
          <a:ext cx="64257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501162</xdr:colOff>
      <xdr:row>7</xdr:row>
      <xdr:rowOff>65942</xdr:rowOff>
    </xdr:from>
    <xdr:to>
      <xdr:col>0</xdr:col>
      <xdr:colOff>501162</xdr:colOff>
      <xdr:row>8</xdr:row>
      <xdr:rowOff>308463</xdr:rowOff>
    </xdr:to>
    <xdr:cxnSp macro="">
      <xdr:nvCxnSpPr>
        <xdr:cNvPr id="19" name="Connettore 2 18"/>
        <xdr:cNvCxnSpPr/>
      </xdr:nvCxnSpPr>
      <xdr:spPr>
        <a:xfrm>
          <a:off x="501162" y="2532917"/>
          <a:ext cx="0" cy="594946"/>
        </a:xfrm>
        <a:prstGeom prst="straightConnector1">
          <a:avLst/>
        </a:prstGeom>
        <a:ln w="127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493835</xdr:colOff>
      <xdr:row>9</xdr:row>
      <xdr:rowOff>13921</xdr:rowOff>
    </xdr:from>
    <xdr:to>
      <xdr:col>0</xdr:col>
      <xdr:colOff>493835</xdr:colOff>
      <xdr:row>10</xdr:row>
      <xdr:rowOff>109171</xdr:rowOff>
    </xdr:to>
    <xdr:cxnSp macro="">
      <xdr:nvCxnSpPr>
        <xdr:cNvPr id="20" name="Connettore 2 19"/>
        <xdr:cNvCxnSpPr/>
      </xdr:nvCxnSpPr>
      <xdr:spPr>
        <a:xfrm flipV="1">
          <a:off x="493835" y="3185746"/>
          <a:ext cx="0" cy="447675"/>
        </a:xfrm>
        <a:prstGeom prst="straightConnector1">
          <a:avLst/>
        </a:prstGeom>
        <a:ln w="127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318231</xdr:colOff>
      <xdr:row>12</xdr:row>
      <xdr:rowOff>179614</xdr:rowOff>
    </xdr:from>
    <xdr:to>
      <xdr:col>9</xdr:col>
      <xdr:colOff>869497</xdr:colOff>
      <xdr:row>14</xdr:row>
      <xdr:rowOff>236764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7052" y="4425043"/>
          <a:ext cx="3573413" cy="7647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116708</xdr:colOff>
      <xdr:row>46</xdr:row>
      <xdr:rowOff>120179</xdr:rowOff>
    </xdr:from>
    <xdr:to>
      <xdr:col>5</xdr:col>
      <xdr:colOff>484175</xdr:colOff>
      <xdr:row>53</xdr:row>
      <xdr:rowOff>17234</xdr:rowOff>
    </xdr:to>
    <xdr:pic>
      <xdr:nvPicPr>
        <xdr:cNvPr id="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51" y="16394322"/>
          <a:ext cx="4177467" cy="2373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600108</xdr:colOff>
      <xdr:row>46</xdr:row>
      <xdr:rowOff>350749</xdr:rowOff>
    </xdr:from>
    <xdr:to>
      <xdr:col>8</xdr:col>
      <xdr:colOff>726425</xdr:colOff>
      <xdr:row>49</xdr:row>
      <xdr:rowOff>156097</xdr:rowOff>
    </xdr:to>
    <xdr:sp macro="" textlink="">
      <xdr:nvSpPr>
        <xdr:cNvPr id="24" name="Parentesi graffa aperta 23"/>
        <xdr:cNvSpPr/>
      </xdr:nvSpPr>
      <xdr:spPr>
        <a:xfrm>
          <a:off x="8954894" y="16624892"/>
          <a:ext cx="126317" cy="866705"/>
        </a:xfrm>
        <a:prstGeom prst="leftBrac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722366</xdr:colOff>
      <xdr:row>48</xdr:row>
      <xdr:rowOff>142597</xdr:rowOff>
    </xdr:from>
    <xdr:to>
      <xdr:col>5</xdr:col>
      <xdr:colOff>1394732</xdr:colOff>
      <xdr:row>48</xdr:row>
      <xdr:rowOff>267154</xdr:rowOff>
    </xdr:to>
    <xdr:sp macro="" textlink="">
      <xdr:nvSpPr>
        <xdr:cNvPr id="25" name="Freccia a sinistra 24"/>
        <xdr:cNvSpPr/>
      </xdr:nvSpPr>
      <xdr:spPr>
        <a:xfrm>
          <a:off x="5376009" y="17124311"/>
          <a:ext cx="672366" cy="124557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8</xdr:col>
      <xdr:colOff>1104900</xdr:colOff>
      <xdr:row>46</xdr:row>
      <xdr:rowOff>160174</xdr:rowOff>
    </xdr:from>
    <xdr:to>
      <xdr:col>12</xdr:col>
      <xdr:colOff>662756</xdr:colOff>
      <xdr:row>53</xdr:row>
      <xdr:rowOff>271688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59686" y="16434317"/>
          <a:ext cx="3354249" cy="258801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99784</xdr:colOff>
      <xdr:row>16</xdr:row>
      <xdr:rowOff>337155</xdr:rowOff>
    </xdr:from>
    <xdr:to>
      <xdr:col>7</xdr:col>
      <xdr:colOff>1317625</xdr:colOff>
      <xdr:row>21</xdr:row>
      <xdr:rowOff>4536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53427" y="5997726"/>
          <a:ext cx="2145394" cy="1436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136071</xdr:colOff>
      <xdr:row>25</xdr:row>
      <xdr:rowOff>108858</xdr:rowOff>
    </xdr:from>
    <xdr:to>
      <xdr:col>7</xdr:col>
      <xdr:colOff>1231447</xdr:colOff>
      <xdr:row>29</xdr:row>
      <xdr:rowOff>18144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89714" y="8245929"/>
          <a:ext cx="1973037" cy="1324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133048</xdr:colOff>
      <xdr:row>33</xdr:row>
      <xdr:rowOff>122464</xdr:rowOff>
    </xdr:from>
    <xdr:to>
      <xdr:col>7</xdr:col>
      <xdr:colOff>1217839</xdr:colOff>
      <xdr:row>37</xdr:row>
      <xdr:rowOff>28727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86691" y="10382250"/>
          <a:ext cx="1962452" cy="1321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52917</xdr:colOff>
      <xdr:row>41</xdr:row>
      <xdr:rowOff>68035</xdr:rowOff>
    </xdr:from>
    <xdr:to>
      <xdr:col>7</xdr:col>
      <xdr:colOff>1349829</xdr:colOff>
      <xdr:row>45</xdr:row>
      <xdr:rowOff>4534</xdr:rowOff>
    </xdr:to>
    <xdr:pic>
      <xdr:nvPicPr>
        <xdr:cNvPr id="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06560" y="12804321"/>
          <a:ext cx="2178654" cy="13516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203200</xdr:colOff>
      <xdr:row>0</xdr:row>
      <xdr:rowOff>62442</xdr:rowOff>
    </xdr:from>
    <xdr:to>
      <xdr:col>3</xdr:col>
      <xdr:colOff>889000</xdr:colOff>
      <xdr:row>2</xdr:row>
      <xdr:rowOff>296333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03200" y="62442"/>
          <a:ext cx="3225800" cy="932391"/>
        </a:xfrm>
        <a:prstGeom prst="rect">
          <a:avLst/>
        </a:prstGeom>
        <a:solidFill>
          <a:srgbClr val="92CDDC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600" b="0" i="0" u="none" strike="noStrike" baseline="0">
              <a:solidFill>
                <a:srgbClr val="FFFFFF"/>
              </a:solidFill>
              <a:latin typeface="Arial Black"/>
            </a:rPr>
            <a:t>CT ENERGIA IMPIANTI</a:t>
          </a: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ing.prof.G. Loffredo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www.ctenergia.it  info@ctenegia.it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176893</xdr:colOff>
      <xdr:row>14</xdr:row>
      <xdr:rowOff>340179</xdr:rowOff>
    </xdr:from>
    <xdr:to>
      <xdr:col>7</xdr:col>
      <xdr:colOff>108858</xdr:colOff>
      <xdr:row>16</xdr:row>
      <xdr:rowOff>244929</xdr:rowOff>
    </xdr:to>
    <xdr:sp macro="" textlink="">
      <xdr:nvSpPr>
        <xdr:cNvPr id="26" name="CasellaDiTesto 25"/>
        <xdr:cNvSpPr txBox="1"/>
      </xdr:nvSpPr>
      <xdr:spPr>
        <a:xfrm>
          <a:off x="6232072" y="5293179"/>
          <a:ext cx="775607" cy="61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800" b="1"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6</xdr:col>
      <xdr:colOff>244927</xdr:colOff>
      <xdr:row>30</xdr:row>
      <xdr:rowOff>272144</xdr:rowOff>
    </xdr:from>
    <xdr:to>
      <xdr:col>7</xdr:col>
      <xdr:colOff>176892</xdr:colOff>
      <xdr:row>32</xdr:row>
      <xdr:rowOff>176893</xdr:rowOff>
    </xdr:to>
    <xdr:sp macro="" textlink="">
      <xdr:nvSpPr>
        <xdr:cNvPr id="27" name="CasellaDiTesto 26"/>
        <xdr:cNvSpPr txBox="1"/>
      </xdr:nvSpPr>
      <xdr:spPr>
        <a:xfrm>
          <a:off x="6300106" y="10885715"/>
          <a:ext cx="775607" cy="61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800" b="1">
              <a:latin typeface="Arial" pitchFamily="34" charset="0"/>
              <a:cs typeface="Arial" pitchFamily="34" charset="0"/>
            </a:rPr>
            <a:t>3</a:t>
          </a:r>
        </a:p>
      </xdr:txBody>
    </xdr:sp>
    <xdr:clientData/>
  </xdr:twoCellAnchor>
  <xdr:twoCellAnchor>
    <xdr:from>
      <xdr:col>6</xdr:col>
      <xdr:colOff>166006</xdr:colOff>
      <xdr:row>22</xdr:row>
      <xdr:rowOff>315685</xdr:rowOff>
    </xdr:from>
    <xdr:to>
      <xdr:col>7</xdr:col>
      <xdr:colOff>97971</xdr:colOff>
      <xdr:row>24</xdr:row>
      <xdr:rowOff>220435</xdr:rowOff>
    </xdr:to>
    <xdr:sp macro="" textlink="">
      <xdr:nvSpPr>
        <xdr:cNvPr id="28" name="CasellaDiTesto 27"/>
        <xdr:cNvSpPr txBox="1"/>
      </xdr:nvSpPr>
      <xdr:spPr>
        <a:xfrm>
          <a:off x="6221185" y="8098971"/>
          <a:ext cx="775607" cy="61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800" b="1"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6</xdr:col>
      <xdr:colOff>149677</xdr:colOff>
      <xdr:row>38</xdr:row>
      <xdr:rowOff>299358</xdr:rowOff>
    </xdr:from>
    <xdr:to>
      <xdr:col>7</xdr:col>
      <xdr:colOff>81642</xdr:colOff>
      <xdr:row>40</xdr:row>
      <xdr:rowOff>204107</xdr:rowOff>
    </xdr:to>
    <xdr:sp macro="" textlink="">
      <xdr:nvSpPr>
        <xdr:cNvPr id="29" name="CasellaDiTesto 28"/>
        <xdr:cNvSpPr txBox="1"/>
      </xdr:nvSpPr>
      <xdr:spPr>
        <a:xfrm>
          <a:off x="6204856" y="13743215"/>
          <a:ext cx="775607" cy="61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800" b="1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12</xdr:col>
      <xdr:colOff>544286</xdr:colOff>
      <xdr:row>32</xdr:row>
      <xdr:rowOff>27213</xdr:rowOff>
    </xdr:from>
    <xdr:to>
      <xdr:col>12</xdr:col>
      <xdr:colOff>666750</xdr:colOff>
      <xdr:row>32</xdr:row>
      <xdr:rowOff>312963</xdr:rowOff>
    </xdr:to>
    <xdr:sp macro="" textlink="">
      <xdr:nvSpPr>
        <xdr:cNvPr id="30" name="Freccia in giù 29"/>
        <xdr:cNvSpPr/>
      </xdr:nvSpPr>
      <xdr:spPr>
        <a:xfrm>
          <a:off x="12695465" y="11348356"/>
          <a:ext cx="122464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544284</xdr:colOff>
      <xdr:row>39</xdr:row>
      <xdr:rowOff>340179</xdr:rowOff>
    </xdr:from>
    <xdr:to>
      <xdr:col>12</xdr:col>
      <xdr:colOff>666748</xdr:colOff>
      <xdr:row>40</xdr:row>
      <xdr:rowOff>272143</xdr:rowOff>
    </xdr:to>
    <xdr:sp macro="" textlink="">
      <xdr:nvSpPr>
        <xdr:cNvPr id="31" name="Freccia in giù 30"/>
        <xdr:cNvSpPr/>
      </xdr:nvSpPr>
      <xdr:spPr>
        <a:xfrm>
          <a:off x="12695463" y="14137822"/>
          <a:ext cx="122464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547007</xdr:colOff>
      <xdr:row>23</xdr:row>
      <xdr:rowOff>329293</xdr:rowOff>
    </xdr:from>
    <xdr:to>
      <xdr:col>12</xdr:col>
      <xdr:colOff>669471</xdr:colOff>
      <xdr:row>24</xdr:row>
      <xdr:rowOff>261257</xdr:rowOff>
    </xdr:to>
    <xdr:sp macro="" textlink="">
      <xdr:nvSpPr>
        <xdr:cNvPr id="32" name="Freccia in giù 31"/>
        <xdr:cNvSpPr/>
      </xdr:nvSpPr>
      <xdr:spPr>
        <a:xfrm>
          <a:off x="12698186" y="8466364"/>
          <a:ext cx="122464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563336</xdr:colOff>
      <xdr:row>15</xdr:row>
      <xdr:rowOff>304800</xdr:rowOff>
    </xdr:from>
    <xdr:to>
      <xdr:col>12</xdr:col>
      <xdr:colOff>685800</xdr:colOff>
      <xdr:row>16</xdr:row>
      <xdr:rowOff>236765</xdr:rowOff>
    </xdr:to>
    <xdr:sp macro="" textlink="">
      <xdr:nvSpPr>
        <xdr:cNvPr id="33" name="Freccia in giù 32"/>
        <xdr:cNvSpPr/>
      </xdr:nvSpPr>
      <xdr:spPr>
        <a:xfrm>
          <a:off x="12714515" y="5611586"/>
          <a:ext cx="122464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1"/>
  <sheetViews>
    <sheetView tabSelected="1" view="pageLayout" topLeftCell="A42" zoomScale="70" zoomScaleNormal="100" zoomScalePageLayoutView="70" workbookViewId="0">
      <selection activeCell="E43" sqref="E43"/>
    </sheetView>
  </sheetViews>
  <sheetFormatPr defaultColWidth="11.85546875" defaultRowHeight="27.75" customHeight="1"/>
  <cols>
    <col min="4" max="4" width="13.28515625" customWidth="1"/>
    <col min="5" max="5" width="16.5703125" customWidth="1"/>
    <col min="6" max="6" width="19.7109375" customWidth="1"/>
    <col min="8" max="8" width="20.42578125" customWidth="1"/>
    <col min="9" max="9" width="22" bestFit="1" customWidth="1"/>
    <col min="10" max="10" width="13" customWidth="1"/>
    <col min="11" max="11" width="3.28515625" customWidth="1"/>
    <col min="12" max="12" width="15" customWidth="1"/>
  </cols>
  <sheetData>
    <row r="1" spans="1:13" ht="27.7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7.7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7.7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7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80" t="s">
        <v>25</v>
      </c>
      <c r="M4" s="1"/>
    </row>
    <row r="5" spans="1:13" ht="27.75" customHeight="1">
      <c r="A5" s="2"/>
      <c r="B5" s="2"/>
      <c r="C5" s="2"/>
      <c r="D5" s="3"/>
      <c r="E5" s="1"/>
      <c r="F5" s="1"/>
      <c r="G5" s="1"/>
      <c r="H5" s="1"/>
      <c r="I5" s="1"/>
      <c r="J5" s="4"/>
      <c r="K5" s="4"/>
      <c r="L5" s="5"/>
      <c r="M5" s="4"/>
    </row>
    <row r="6" spans="1:13" ht="27.75" customHeight="1">
      <c r="A6" s="1"/>
      <c r="B6" s="1"/>
      <c r="C6" s="1"/>
      <c r="D6" s="3"/>
      <c r="E6" s="1"/>
      <c r="F6" s="1"/>
      <c r="G6" s="1"/>
      <c r="H6" s="1"/>
      <c r="I6" s="1"/>
      <c r="J6" s="2"/>
      <c r="K6" s="2"/>
      <c r="L6" s="4"/>
      <c r="M6" s="4"/>
    </row>
    <row r="7" spans="1:13" ht="27.75" customHeight="1">
      <c r="A7" s="1"/>
      <c r="B7" s="1"/>
      <c r="C7" s="1"/>
      <c r="D7" s="1"/>
      <c r="E7" s="1"/>
      <c r="F7" s="6"/>
      <c r="G7" s="6"/>
      <c r="H7" s="6"/>
      <c r="I7" s="6"/>
      <c r="J7" s="6"/>
      <c r="K7" s="4"/>
      <c r="L7" s="4"/>
      <c r="M7" s="7"/>
    </row>
    <row r="8" spans="1:1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7.75" customHeight="1">
      <c r="A9" s="1"/>
      <c r="F9" s="1"/>
      <c r="G9" s="1"/>
      <c r="H9" s="1"/>
      <c r="I9" s="1"/>
      <c r="J9" s="1"/>
      <c r="K9" s="1"/>
      <c r="L9" s="1"/>
      <c r="M9" s="1"/>
    </row>
    <row r="10" spans="1:13" ht="27.75" customHeight="1">
      <c r="A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7.75" customHeight="1">
      <c r="A11" s="2"/>
      <c r="B11" s="1" t="s">
        <v>0</v>
      </c>
      <c r="C11" s="2"/>
      <c r="D11" s="8"/>
      <c r="E11" s="8"/>
      <c r="F11" s="8"/>
      <c r="G11" s="8"/>
      <c r="H11" s="8"/>
      <c r="I11" s="8"/>
      <c r="J11" s="8"/>
      <c r="K11" s="2"/>
      <c r="L11" s="2"/>
      <c r="M11" s="2"/>
    </row>
    <row r="12" spans="1:13" ht="27.75" customHeight="1">
      <c r="A12" s="9"/>
      <c r="B12" s="10"/>
      <c r="H12" s="11"/>
      <c r="I12" s="12"/>
      <c r="J12" s="13"/>
      <c r="K12" s="14"/>
      <c r="L12" s="14"/>
      <c r="M12" s="15"/>
    </row>
    <row r="13" spans="1:13" ht="27.75" customHeight="1">
      <c r="A13" s="9"/>
      <c r="B13" s="16"/>
      <c r="H13" s="11"/>
      <c r="I13" s="13"/>
      <c r="J13" s="13"/>
      <c r="K13" s="15"/>
      <c r="L13" s="17"/>
      <c r="M13" s="15"/>
    </row>
    <row r="14" spans="1:13" ht="27.75" customHeight="1">
      <c r="A14" s="15"/>
      <c r="B14" s="18"/>
      <c r="C14" s="91" t="s">
        <v>1</v>
      </c>
      <c r="D14" s="91"/>
      <c r="E14" s="91"/>
      <c r="F14" s="92"/>
      <c r="G14" s="59">
        <v>20</v>
      </c>
      <c r="H14" s="21"/>
      <c r="I14" s="22"/>
      <c r="J14" s="16"/>
      <c r="K14" s="23"/>
      <c r="L14" s="24"/>
      <c r="M14" s="25"/>
    </row>
    <row r="15" spans="1:13" ht="27.75" customHeight="1">
      <c r="A15" s="15"/>
      <c r="B15" s="18"/>
      <c r="C15" s="18"/>
      <c r="D15" s="26"/>
      <c r="E15" s="19"/>
      <c r="F15" s="20"/>
      <c r="G15" s="22"/>
      <c r="H15" s="21"/>
      <c r="I15" s="22"/>
      <c r="J15" s="16"/>
      <c r="K15" s="23"/>
      <c r="L15" s="24"/>
      <c r="M15" s="25"/>
    </row>
    <row r="16" spans="1:13" ht="27.75" customHeight="1">
      <c r="B16" s="94" t="s">
        <v>2</v>
      </c>
      <c r="C16" s="95"/>
      <c r="D16" s="99"/>
      <c r="E16" s="54"/>
      <c r="F16" s="55" t="s">
        <v>3</v>
      </c>
      <c r="G16" s="56"/>
      <c r="H16" s="27" t="s">
        <v>4</v>
      </c>
      <c r="I16" s="30"/>
      <c r="J16" s="30"/>
      <c r="K16" s="30"/>
      <c r="L16" s="84"/>
      <c r="M16" s="84"/>
    </row>
    <row r="17" spans="1:13" ht="27.75" customHeight="1">
      <c r="B17" s="96"/>
      <c r="C17" s="97"/>
      <c r="D17" s="100"/>
      <c r="E17" s="57" t="s">
        <v>5</v>
      </c>
      <c r="F17" s="58" t="s">
        <v>6</v>
      </c>
      <c r="G17" s="73" t="s">
        <v>6</v>
      </c>
      <c r="H17" s="27" t="s">
        <v>7</v>
      </c>
      <c r="I17" s="89"/>
      <c r="J17" s="89"/>
      <c r="K17" s="89"/>
      <c r="L17" s="98" t="s">
        <v>31</v>
      </c>
      <c r="M17" s="98"/>
    </row>
    <row r="18" spans="1:13" ht="27.75" customHeight="1">
      <c r="B18" s="96"/>
      <c r="C18" s="97"/>
      <c r="D18" s="100"/>
      <c r="E18" s="83" t="s">
        <v>8</v>
      </c>
      <c r="F18" s="29" t="s">
        <v>9</v>
      </c>
      <c r="G18" s="27" t="s">
        <v>10</v>
      </c>
      <c r="H18" s="27" t="s">
        <v>11</v>
      </c>
      <c r="I18" s="27" t="s">
        <v>12</v>
      </c>
      <c r="J18" s="30"/>
      <c r="K18" s="30"/>
      <c r="L18" s="28" t="s">
        <v>13</v>
      </c>
      <c r="M18" s="24" t="s">
        <v>14</v>
      </c>
    </row>
    <row r="19" spans="1:13" ht="27.75" customHeight="1">
      <c r="B19" s="31" t="s">
        <v>15</v>
      </c>
      <c r="C19" s="32"/>
      <c r="D19" s="32"/>
      <c r="E19" s="78">
        <v>10</v>
      </c>
      <c r="F19" s="60">
        <v>1.2</v>
      </c>
      <c r="G19" s="27">
        <f>(E19/1000)*F19</f>
        <v>1.2E-2</v>
      </c>
      <c r="H19" s="34">
        <f>(G19+G20+G21)+0.09</f>
        <v>0.11386470588235294</v>
      </c>
      <c r="I19" s="53" t="s">
        <v>27</v>
      </c>
      <c r="J19" s="72">
        <f>(((J20-G14)*11/H37)+G14)*1.1</f>
        <v>34.133399339933995</v>
      </c>
      <c r="K19" s="28"/>
      <c r="L19" s="72">
        <f>(M19/G14)*J19</f>
        <v>37.5467392739274</v>
      </c>
      <c r="M19" s="63">
        <v>22</v>
      </c>
    </row>
    <row r="20" spans="1:13" ht="27.75" customHeight="1">
      <c r="B20" s="36" t="s">
        <v>16</v>
      </c>
      <c r="C20" s="37"/>
      <c r="D20" s="37"/>
      <c r="E20" s="78">
        <v>3</v>
      </c>
      <c r="F20" s="61">
        <v>1.7</v>
      </c>
      <c r="G20" s="27">
        <f t="shared" ref="G20" si="0">(E20/1000)/F20</f>
        <v>1.7647058823529412E-3</v>
      </c>
      <c r="H20" s="34" t="s">
        <v>24</v>
      </c>
      <c r="I20" s="53" t="s">
        <v>28</v>
      </c>
      <c r="J20" s="86">
        <f>(J21/11)+G14</f>
        <v>27.727272727272727</v>
      </c>
      <c r="K20" s="28"/>
      <c r="L20" s="17" t="s">
        <v>12</v>
      </c>
      <c r="M20" s="17" t="s">
        <v>17</v>
      </c>
    </row>
    <row r="21" spans="1:13" ht="27.75" customHeight="1">
      <c r="B21" s="38" t="s">
        <v>18</v>
      </c>
      <c r="C21" s="39"/>
      <c r="D21" s="39"/>
      <c r="E21" s="77">
        <v>5</v>
      </c>
      <c r="F21" s="62">
        <v>2.02</v>
      </c>
      <c r="G21" s="27">
        <f>(E21/1000)*F21</f>
        <v>1.01E-2</v>
      </c>
      <c r="H21" s="34">
        <f>1/H19</f>
        <v>8.7823526372888363</v>
      </c>
      <c r="I21" s="53" t="s">
        <v>26</v>
      </c>
      <c r="J21" s="90">
        <v>85</v>
      </c>
      <c r="K21" s="28"/>
      <c r="L21" s="72">
        <f>(M19/G14)*J21</f>
        <v>93.500000000000014</v>
      </c>
      <c r="M21" s="72">
        <f>IF(M19=0,0,L21/11+$M$19)*0.95</f>
        <v>28.974999999999998</v>
      </c>
    </row>
    <row r="22" spans="1:13" ht="27.75" customHeight="1">
      <c r="A22" s="41"/>
      <c r="B22" s="41"/>
      <c r="C22" s="41"/>
      <c r="D22" s="41"/>
      <c r="E22" s="41"/>
      <c r="F22" s="81"/>
      <c r="G22" s="34"/>
      <c r="H22" s="35"/>
      <c r="I22" s="42"/>
      <c r="J22" s="43"/>
      <c r="K22" s="28"/>
      <c r="L22" s="1"/>
      <c r="M22" s="40"/>
    </row>
    <row r="23" spans="1:13" ht="27.75" customHeight="1">
      <c r="A23" s="44"/>
      <c r="G23" s="34"/>
      <c r="K23" s="28"/>
      <c r="M23" s="84"/>
    </row>
    <row r="24" spans="1:13" ht="27.75" customHeight="1">
      <c r="B24" s="94" t="s">
        <v>2</v>
      </c>
      <c r="C24" s="95"/>
      <c r="D24" s="99"/>
      <c r="E24" s="54"/>
      <c r="F24" s="55" t="s">
        <v>3</v>
      </c>
      <c r="L24" s="84"/>
      <c r="M24" s="85"/>
    </row>
    <row r="25" spans="1:13" ht="27.75" customHeight="1">
      <c r="B25" s="96"/>
      <c r="C25" s="97"/>
      <c r="D25" s="100"/>
      <c r="E25" s="57" t="s">
        <v>5</v>
      </c>
      <c r="F25" s="58" t="s">
        <v>6</v>
      </c>
      <c r="L25" s="98" t="s">
        <v>31</v>
      </c>
      <c r="M25" s="98"/>
    </row>
    <row r="26" spans="1:13" ht="27.75" customHeight="1">
      <c r="B26" s="104"/>
      <c r="C26" s="105"/>
      <c r="D26" s="106"/>
      <c r="E26" s="83" t="s">
        <v>8</v>
      </c>
      <c r="F26" s="29" t="s">
        <v>9</v>
      </c>
      <c r="G26" s="82"/>
      <c r="H26" s="34"/>
      <c r="I26" s="82"/>
      <c r="J26" s="82"/>
      <c r="K26" s="82"/>
      <c r="L26" s="28" t="s">
        <v>13</v>
      </c>
      <c r="M26" s="24" t="s">
        <v>14</v>
      </c>
    </row>
    <row r="27" spans="1:13" ht="27.75" customHeight="1">
      <c r="B27" s="46" t="s">
        <v>19</v>
      </c>
      <c r="C27" s="47"/>
      <c r="D27" s="102"/>
      <c r="E27" s="76">
        <v>6</v>
      </c>
      <c r="F27" s="64">
        <v>0.21</v>
      </c>
      <c r="G27" s="27">
        <f>(E27/1000)/F27</f>
        <v>2.8571428571428574E-2</v>
      </c>
      <c r="H27" s="34">
        <f>G27+G29+0.09</f>
        <v>0.12500707213578499</v>
      </c>
      <c r="I27" s="53" t="s">
        <v>27</v>
      </c>
      <c r="J27" s="72">
        <f>(((J28-G14)*11/H29)+G14)*1.1</f>
        <v>33.000622347949083</v>
      </c>
      <c r="K27" s="17"/>
      <c r="L27" s="72">
        <f>(M27/G14)*J27</f>
        <v>36.300684582743997</v>
      </c>
      <c r="M27" s="63">
        <v>22</v>
      </c>
    </row>
    <row r="28" spans="1:13" ht="27.75" customHeight="1">
      <c r="A28" s="48" t="s">
        <v>20</v>
      </c>
      <c r="B28" s="96"/>
      <c r="C28" s="97"/>
      <c r="D28" s="100"/>
      <c r="E28" s="79"/>
      <c r="F28" s="65"/>
      <c r="G28" s="27"/>
      <c r="H28" s="34"/>
      <c r="I28" s="53" t="s">
        <v>28</v>
      </c>
      <c r="J28" s="17">
        <f>(J29/11)+G14</f>
        <v>27.272727272727273</v>
      </c>
      <c r="K28" s="17"/>
      <c r="L28" s="17" t="s">
        <v>12</v>
      </c>
      <c r="M28" s="17" t="s">
        <v>17</v>
      </c>
    </row>
    <row r="29" spans="1:13" ht="27.75" customHeight="1">
      <c r="A29" s="49"/>
      <c r="B29" s="38" t="s">
        <v>18</v>
      </c>
      <c r="C29" s="39"/>
      <c r="D29" s="103"/>
      <c r="E29" s="77">
        <v>5</v>
      </c>
      <c r="F29" s="66">
        <v>2.02</v>
      </c>
      <c r="G29" s="27">
        <f>((E29+8)/1000)/F29</f>
        <v>6.4356435643564353E-3</v>
      </c>
      <c r="H29" s="34">
        <f>1/H27</f>
        <v>7.9995474089160457</v>
      </c>
      <c r="I29" s="53" t="s">
        <v>26</v>
      </c>
      <c r="J29" s="90">
        <v>80</v>
      </c>
      <c r="K29" s="17"/>
      <c r="L29" s="72">
        <f>(M27/G14)*J29</f>
        <v>88</v>
      </c>
      <c r="M29" s="72">
        <f>IF(M27=0,0,L29/11+$M$27)*0.95</f>
        <v>28.5</v>
      </c>
    </row>
    <row r="32" spans="1:13" ht="27.75" customHeight="1">
      <c r="B32" s="94" t="s">
        <v>2</v>
      </c>
      <c r="C32" s="95"/>
      <c r="D32" s="99"/>
      <c r="E32" s="54"/>
      <c r="F32" s="55" t="s">
        <v>3</v>
      </c>
    </row>
    <row r="33" spans="1:13" ht="27.75" customHeight="1">
      <c r="B33" s="96"/>
      <c r="C33" s="97"/>
      <c r="D33" s="100"/>
      <c r="E33" s="57" t="s">
        <v>5</v>
      </c>
      <c r="F33" s="58" t="s">
        <v>6</v>
      </c>
      <c r="L33" s="98" t="s">
        <v>31</v>
      </c>
      <c r="M33" s="98"/>
    </row>
    <row r="34" spans="1:13" ht="27.75" customHeight="1">
      <c r="B34" s="104"/>
      <c r="C34" s="105"/>
      <c r="D34" s="106"/>
      <c r="E34" s="83" t="s">
        <v>8</v>
      </c>
      <c r="F34" s="29" t="s">
        <v>9</v>
      </c>
      <c r="G34" s="82"/>
      <c r="H34" s="74"/>
      <c r="I34" s="82"/>
      <c r="J34" s="82"/>
      <c r="K34" s="82"/>
      <c r="L34" s="85" t="s">
        <v>30</v>
      </c>
      <c r="M34" s="24" t="s">
        <v>14</v>
      </c>
    </row>
    <row r="35" spans="1:13" ht="27.75" customHeight="1">
      <c r="B35" s="46" t="s">
        <v>21</v>
      </c>
      <c r="C35" s="47"/>
      <c r="D35" s="47"/>
      <c r="E35" s="76">
        <v>6</v>
      </c>
      <c r="F35" s="67">
        <v>0.18</v>
      </c>
      <c r="G35" s="27">
        <f>(E35/1000)/F35</f>
        <v>3.3333333333333333E-2</v>
      </c>
      <c r="H35" s="34">
        <f>G35+G37+0.09</f>
        <v>0.12976897689768976</v>
      </c>
      <c r="I35" s="53" t="s">
        <v>27</v>
      </c>
      <c r="J35" s="72">
        <f>(((J36-G14)*11/H37)+G14)*1.1</f>
        <v>32.705940594059413</v>
      </c>
      <c r="K35" s="40"/>
      <c r="L35" s="72">
        <f>(M35/G14)*J35</f>
        <v>35.976534653465357</v>
      </c>
      <c r="M35" s="63">
        <v>22</v>
      </c>
    </row>
    <row r="36" spans="1:13" ht="27.75" customHeight="1">
      <c r="B36" s="36"/>
      <c r="C36" s="37"/>
      <c r="D36" s="37"/>
      <c r="E36" s="33"/>
      <c r="F36" s="68"/>
      <c r="G36" s="27"/>
      <c r="H36" s="34"/>
      <c r="I36" s="53" t="s">
        <v>28</v>
      </c>
      <c r="J36" s="86">
        <f>(J37/11)+G14</f>
        <v>26.81818181818182</v>
      </c>
      <c r="K36" s="40"/>
      <c r="L36" s="17" t="s">
        <v>12</v>
      </c>
      <c r="M36" s="17" t="s">
        <v>17</v>
      </c>
    </row>
    <row r="37" spans="1:13" ht="27.75" customHeight="1">
      <c r="B37" s="38" t="s">
        <v>18</v>
      </c>
      <c r="C37" s="39"/>
      <c r="D37" s="39"/>
      <c r="E37" s="77">
        <v>5</v>
      </c>
      <c r="F37" s="69">
        <v>2.02</v>
      </c>
      <c r="G37" s="27">
        <f>((E37+8)/1000)/F37</f>
        <v>6.4356435643564353E-3</v>
      </c>
      <c r="H37" s="34">
        <f>1/H35</f>
        <v>7.7060020345879963</v>
      </c>
      <c r="I37" s="53" t="s">
        <v>26</v>
      </c>
      <c r="J37" s="90">
        <v>75</v>
      </c>
      <c r="K37" s="40"/>
      <c r="L37" s="72">
        <f>L45</f>
        <v>77</v>
      </c>
      <c r="M37" s="72">
        <f>M45</f>
        <v>26.970000000000002</v>
      </c>
    </row>
    <row r="40" spans="1:13" ht="27.75" customHeight="1">
      <c r="B40" s="94" t="s">
        <v>2</v>
      </c>
      <c r="C40" s="95"/>
      <c r="D40" s="99"/>
      <c r="E40" s="54"/>
      <c r="F40" s="55" t="s">
        <v>3</v>
      </c>
    </row>
    <row r="41" spans="1:13" ht="27.75" customHeight="1">
      <c r="A41" s="101" t="s">
        <v>20</v>
      </c>
      <c r="B41" s="96"/>
      <c r="C41" s="97"/>
      <c r="D41" s="100"/>
      <c r="E41" s="57" t="s">
        <v>5</v>
      </c>
      <c r="F41" s="58" t="s">
        <v>6</v>
      </c>
      <c r="L41" s="98" t="s">
        <v>31</v>
      </c>
      <c r="M41" s="98"/>
    </row>
    <row r="42" spans="1:13" ht="27.75" customHeight="1">
      <c r="A42" s="25"/>
      <c r="B42" s="104"/>
      <c r="C42" s="105"/>
      <c r="D42" s="106"/>
      <c r="E42" s="83" t="s">
        <v>8</v>
      </c>
      <c r="F42" s="29" t="s">
        <v>9</v>
      </c>
      <c r="G42" s="82"/>
      <c r="H42" s="75"/>
      <c r="I42" s="45"/>
      <c r="J42" s="30"/>
      <c r="K42" s="30"/>
      <c r="L42" s="85" t="s">
        <v>29</v>
      </c>
      <c r="M42" s="87" t="s">
        <v>14</v>
      </c>
    </row>
    <row r="43" spans="1:13" ht="27.75" customHeight="1">
      <c r="A43" s="48" t="s">
        <v>20</v>
      </c>
      <c r="B43" s="46" t="s">
        <v>22</v>
      </c>
      <c r="C43" s="47"/>
      <c r="D43" s="47"/>
      <c r="E43" s="76">
        <v>6</v>
      </c>
      <c r="F43" s="67">
        <v>1.2</v>
      </c>
      <c r="G43" s="27">
        <f>(E43/1000)/F43</f>
        <v>5.0000000000000001E-3</v>
      </c>
      <c r="H43" s="34">
        <f>G43+G45+0.09</f>
        <v>0.10143564356435643</v>
      </c>
      <c r="I43" s="53" t="s">
        <v>27</v>
      </c>
      <c r="J43" s="72">
        <f>(((J44-G14)*11/H45)+G14)*1.1</f>
        <v>29.810544554455447</v>
      </c>
      <c r="K43" s="52"/>
      <c r="L43" s="72">
        <f>(J43*(M43/G14))</f>
        <v>32.791599009900992</v>
      </c>
      <c r="M43" s="63">
        <v>22</v>
      </c>
    </row>
    <row r="44" spans="1:13" ht="27.75" customHeight="1">
      <c r="A44" s="49"/>
      <c r="B44" s="36"/>
      <c r="C44" s="37"/>
      <c r="D44" s="37"/>
      <c r="E44" s="33"/>
      <c r="F44" s="68"/>
      <c r="G44" s="27"/>
      <c r="H44" s="88"/>
      <c r="I44" s="53" t="s">
        <v>28</v>
      </c>
      <c r="J44" s="86">
        <f>((J45/11)+$G$14)</f>
        <v>26.363636363636363</v>
      </c>
      <c r="K44" s="52"/>
      <c r="L44" s="17" t="s">
        <v>12</v>
      </c>
      <c r="M44" s="17" t="s">
        <v>17</v>
      </c>
    </row>
    <row r="45" spans="1:13" ht="27.75" customHeight="1">
      <c r="A45" s="49"/>
      <c r="B45" s="38" t="s">
        <v>18</v>
      </c>
      <c r="C45" s="39"/>
      <c r="D45" s="39"/>
      <c r="E45" s="77">
        <v>5</v>
      </c>
      <c r="F45" s="69">
        <v>2.02</v>
      </c>
      <c r="G45" s="27">
        <f>((E45+8)/1000)/F45</f>
        <v>6.4356435643564353E-3</v>
      </c>
      <c r="H45" s="34">
        <f>1/H43</f>
        <v>9.8584675451439736</v>
      </c>
      <c r="I45" s="53" t="s">
        <v>26</v>
      </c>
      <c r="J45" s="90">
        <v>70</v>
      </c>
      <c r="K45" s="52"/>
      <c r="L45" s="72">
        <f>(M43/$G$14)*J45</f>
        <v>77</v>
      </c>
      <c r="M45" s="72">
        <f>IF(M43=0,0,L45/11+M43)*0.93</f>
        <v>26.970000000000002</v>
      </c>
    </row>
    <row r="46" spans="1:13" ht="27.75" customHeight="1">
      <c r="B46" s="25"/>
      <c r="C46" s="50"/>
      <c r="D46" s="25"/>
      <c r="E46" s="25"/>
      <c r="F46" s="51"/>
    </row>
    <row r="49" spans="2:9" ht="27.75" customHeight="1">
      <c r="G49" s="108" t="s">
        <v>23</v>
      </c>
      <c r="H49" s="108"/>
      <c r="I49" s="107"/>
    </row>
    <row r="50" spans="2:9" ht="27.75" customHeight="1">
      <c r="B50" s="70"/>
      <c r="C50" s="70"/>
      <c r="D50" s="71"/>
      <c r="E50" s="70"/>
      <c r="F50" s="70"/>
    </row>
    <row r="51" spans="2:9" ht="27.75" customHeight="1">
      <c r="B51" s="70"/>
      <c r="C51" s="70"/>
      <c r="D51" s="71"/>
      <c r="E51" s="70"/>
      <c r="F51" s="70"/>
    </row>
    <row r="52" spans="2:9" ht="27.75" customHeight="1">
      <c r="B52" s="70"/>
      <c r="C52" s="70"/>
      <c r="D52" s="71"/>
      <c r="E52" s="70"/>
      <c r="F52" s="70"/>
    </row>
    <row r="53" spans="2:9" ht="27.75" customHeight="1">
      <c r="B53" s="70"/>
      <c r="C53" s="70"/>
      <c r="D53" s="71"/>
      <c r="E53" s="70"/>
      <c r="F53" s="70"/>
    </row>
    <row r="54" spans="2:9" ht="27.75" customHeight="1">
      <c r="B54" s="70"/>
      <c r="C54" s="70"/>
      <c r="D54" s="71"/>
      <c r="E54" s="70"/>
      <c r="F54" s="70"/>
    </row>
    <row r="55" spans="2:9" ht="27.75" customHeight="1">
      <c r="B55" s="70"/>
      <c r="C55" s="70"/>
      <c r="D55" s="71"/>
      <c r="E55" s="70"/>
      <c r="F55" s="70"/>
    </row>
    <row r="56" spans="2:9" ht="27.75" customHeight="1">
      <c r="B56" s="70"/>
      <c r="C56" s="70"/>
      <c r="D56" s="71"/>
      <c r="E56" s="70"/>
    </row>
    <row r="57" spans="2:9" ht="27.75" customHeight="1">
      <c r="B57" s="70"/>
      <c r="C57" s="70"/>
      <c r="D57" s="71"/>
      <c r="E57" s="70"/>
      <c r="F57" s="70"/>
    </row>
    <row r="58" spans="2:9" ht="27.75" customHeight="1">
      <c r="B58" s="70"/>
      <c r="C58" s="70"/>
      <c r="D58" s="71"/>
      <c r="E58" s="71"/>
      <c r="F58" s="70"/>
    </row>
    <row r="59" spans="2:9" ht="27.75" customHeight="1">
      <c r="B59" s="70"/>
      <c r="C59" s="70"/>
      <c r="D59" s="71"/>
      <c r="E59" s="71"/>
      <c r="F59" s="70"/>
    </row>
    <row r="60" spans="2:9" ht="27.75" customHeight="1">
      <c r="B60" s="70"/>
      <c r="C60" s="70"/>
      <c r="D60" s="71"/>
      <c r="E60" s="70"/>
      <c r="F60" s="70"/>
    </row>
    <row r="61" spans="2:9" ht="27.75" customHeight="1">
      <c r="B61" s="70"/>
      <c r="C61" s="70"/>
      <c r="D61" s="71"/>
      <c r="E61" s="70"/>
      <c r="F61" s="70"/>
    </row>
    <row r="62" spans="2:9" ht="27.75" customHeight="1">
      <c r="B62" s="70"/>
      <c r="C62" s="70"/>
      <c r="D62" s="71"/>
      <c r="E62" s="70"/>
      <c r="F62" s="70"/>
    </row>
    <row r="63" spans="2:9" ht="27.75" customHeight="1">
      <c r="B63" s="70"/>
      <c r="C63" s="70"/>
      <c r="D63" s="71"/>
      <c r="E63" s="70"/>
      <c r="F63" s="70"/>
    </row>
    <row r="64" spans="2:9" ht="27.75" customHeight="1">
      <c r="B64" s="70"/>
      <c r="C64" s="70"/>
      <c r="D64" s="70"/>
      <c r="E64" s="70"/>
      <c r="F64" s="70"/>
    </row>
    <row r="65" spans="2:6" ht="27.75" customHeight="1">
      <c r="B65" s="70"/>
      <c r="C65" s="70"/>
      <c r="D65" s="70"/>
      <c r="E65" s="70"/>
      <c r="F65" s="70"/>
    </row>
    <row r="66" spans="2:6" ht="27.75" customHeight="1">
      <c r="B66" s="70"/>
      <c r="C66" s="70"/>
      <c r="D66" s="70"/>
      <c r="E66" s="70"/>
      <c r="F66" s="70"/>
    </row>
    <row r="67" spans="2:6" ht="27.75" customHeight="1">
      <c r="B67" s="70"/>
      <c r="C67" s="70"/>
      <c r="D67" s="70"/>
      <c r="E67" s="70"/>
      <c r="F67" s="70"/>
    </row>
    <row r="68" spans="2:6" ht="27.75" customHeight="1">
      <c r="B68" s="70"/>
      <c r="C68" s="70"/>
      <c r="D68" s="70"/>
      <c r="E68" s="70"/>
      <c r="F68" s="70"/>
    </row>
    <row r="69" spans="2:6" ht="27.75" customHeight="1">
      <c r="B69" s="70"/>
      <c r="C69" s="70"/>
      <c r="D69" s="70"/>
      <c r="E69" s="70"/>
      <c r="F69" s="70"/>
    </row>
    <row r="70" spans="2:6" ht="27.75" customHeight="1">
      <c r="B70" s="70"/>
      <c r="C70" s="70"/>
      <c r="D70" s="70"/>
      <c r="E70" s="70"/>
      <c r="F70" s="70"/>
    </row>
    <row r="71" spans="2:6" ht="27.75" customHeight="1">
      <c r="B71" s="70"/>
      <c r="C71" s="70"/>
      <c r="D71" s="70"/>
      <c r="E71" s="70"/>
      <c r="F71" s="70"/>
    </row>
    <row r="72" spans="2:6" ht="27.75" customHeight="1">
      <c r="B72" s="70"/>
      <c r="C72" s="70"/>
      <c r="D72" s="70"/>
      <c r="E72" s="70"/>
      <c r="F72" s="70"/>
    </row>
    <row r="73" spans="2:6" ht="27.75" customHeight="1">
      <c r="B73" s="70"/>
      <c r="C73" s="70"/>
      <c r="D73" s="70"/>
      <c r="E73" s="70"/>
      <c r="F73" s="70"/>
    </row>
    <row r="74" spans="2:6" ht="27.75" customHeight="1">
      <c r="B74" s="70"/>
      <c r="C74" s="70"/>
      <c r="D74" s="70"/>
      <c r="E74" s="70"/>
      <c r="F74" s="70"/>
    </row>
    <row r="75" spans="2:6" ht="27.75" customHeight="1">
      <c r="B75" s="70"/>
      <c r="C75" s="70"/>
      <c r="D75" s="70"/>
      <c r="E75" s="70"/>
      <c r="F75" s="70"/>
    </row>
    <row r="76" spans="2:6" ht="27.75" customHeight="1">
      <c r="B76" s="70"/>
      <c r="C76" s="70"/>
      <c r="D76" s="70"/>
      <c r="E76" s="70"/>
      <c r="F76" s="70"/>
    </row>
    <row r="77" spans="2:6" ht="27.75" customHeight="1">
      <c r="B77" s="70"/>
      <c r="C77" s="70"/>
      <c r="D77" s="70"/>
      <c r="E77" s="70"/>
      <c r="F77" s="70"/>
    </row>
    <row r="78" spans="2:6" ht="27.75" customHeight="1">
      <c r="B78" s="70"/>
      <c r="C78" s="70"/>
      <c r="D78" s="70"/>
      <c r="E78" s="70"/>
      <c r="F78" s="70"/>
    </row>
    <row r="79" spans="2:6" ht="27.75" customHeight="1">
      <c r="B79" s="70"/>
      <c r="C79" s="70"/>
      <c r="D79" s="70"/>
      <c r="E79" s="70"/>
      <c r="F79" s="70"/>
    </row>
    <row r="80" spans="2:6" ht="27.75" customHeight="1">
      <c r="B80" s="70"/>
      <c r="C80" s="70"/>
      <c r="D80" s="70"/>
      <c r="E80" s="70"/>
      <c r="F80" s="70"/>
    </row>
    <row r="81" spans="2:6" ht="27.75" customHeight="1">
      <c r="B81" s="70"/>
      <c r="C81" s="70"/>
      <c r="D81" s="70"/>
      <c r="E81" s="70"/>
      <c r="F81" s="70"/>
    </row>
  </sheetData>
  <sheetProtection password="F3B8" sheet="1" objects="1" scenarios="1" selectLockedCells="1"/>
  <mergeCells count="12">
    <mergeCell ref="L17:M17"/>
    <mergeCell ref="L25:M25"/>
    <mergeCell ref="L33:M33"/>
    <mergeCell ref="L41:M41"/>
    <mergeCell ref="B16:D18"/>
    <mergeCell ref="B28:D28"/>
    <mergeCell ref="B40:D42"/>
    <mergeCell ref="B32:D34"/>
    <mergeCell ref="B24:D26"/>
    <mergeCell ref="G49:H49"/>
    <mergeCell ref="C14:F14"/>
    <mergeCell ref="A1:M3"/>
  </mergeCells>
  <pageMargins left="0.7" right="0.7" top="0.75" bottom="0.75" header="0.3" footer="0.3"/>
  <pageSetup paperSize="9" scale="45" orientation="portrait" horizontalDpi="0" verticalDpi="0" r:id="rId1"/>
  <rowBreaks count="1" manualBreakCount="1">
    <brk id="5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2019-04-30T17:23:32Z</cp:lastPrinted>
  <dcterms:created xsi:type="dcterms:W3CDTF">2019-04-30T16:40:17Z</dcterms:created>
  <dcterms:modified xsi:type="dcterms:W3CDTF">2025-11-04T05:50:39Z</dcterms:modified>
</cp:coreProperties>
</file>