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980" windowHeight="7305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Foglio1!$A$1:$M$58</definedName>
  </definedNames>
  <calcPr calcId="125725"/>
</workbook>
</file>

<file path=xl/calcChain.xml><?xml version="1.0" encoding="utf-8"?>
<calcChain xmlns="http://schemas.openxmlformats.org/spreadsheetml/2006/main">
  <c r="F46" i="1"/>
  <c r="H46"/>
  <c r="H34" s="1"/>
  <c r="H24"/>
  <c r="H15"/>
  <c r="H22"/>
  <c r="H14"/>
  <c r="H16"/>
  <c r="A46"/>
  <c r="H43" l="1"/>
  <c r="H35"/>
  <c r="H44"/>
  <c r="H45"/>
  <c r="H37"/>
  <c r="H33"/>
  <c r="H39"/>
  <c r="H31"/>
  <c r="H40"/>
  <c r="H36"/>
  <c r="H32"/>
  <c r="H41"/>
  <c r="H30"/>
  <c r="H42"/>
  <c r="H38"/>
  <c r="H18"/>
  <c r="H9"/>
  <c r="F30" l="1"/>
  <c r="F42"/>
  <c r="F36"/>
  <c r="F43"/>
  <c r="F32" l="1"/>
  <c r="F40"/>
  <c r="G40" s="1"/>
  <c r="F33"/>
  <c r="G33" s="1"/>
  <c r="F44"/>
  <c r="G44" s="1"/>
  <c r="F37"/>
  <c r="F34"/>
  <c r="G34" s="1"/>
  <c r="F39"/>
  <c r="G39" s="1"/>
  <c r="F41"/>
  <c r="G41" s="1"/>
  <c r="F38"/>
  <c r="F31"/>
  <c r="G31" s="1"/>
  <c r="F35"/>
  <c r="G35" s="1"/>
  <c r="F45"/>
  <c r="G32"/>
  <c r="G36"/>
  <c r="G38"/>
  <c r="G42"/>
  <c r="G30"/>
  <c r="G37"/>
  <c r="G45"/>
  <c r="G43"/>
  <c r="H23" l="1"/>
  <c r="I42" l="1"/>
  <c r="J42" s="1"/>
  <c r="I30"/>
  <c r="I33"/>
  <c r="J33" s="1"/>
  <c r="I41"/>
  <c r="J41" s="1"/>
  <c r="I38"/>
  <c r="J38" s="1"/>
  <c r="I39"/>
  <c r="J39" s="1"/>
  <c r="I45"/>
  <c r="J45" s="1"/>
  <c r="I31"/>
  <c r="J31" s="1"/>
  <c r="I34"/>
  <c r="J34" s="1"/>
  <c r="H25"/>
  <c r="I44"/>
  <c r="J44" s="1"/>
  <c r="I35"/>
  <c r="J35" s="1"/>
  <c r="I36"/>
  <c r="J36" s="1"/>
  <c r="I43"/>
  <c r="J43" s="1"/>
  <c r="I37"/>
  <c r="J37" s="1"/>
  <c r="I32"/>
  <c r="J32" s="1"/>
  <c r="I40"/>
  <c r="J40" s="1"/>
  <c r="I46" l="1"/>
  <c r="J30"/>
  <c r="J46" s="1"/>
</calcChain>
</file>

<file path=xl/sharedStrings.xml><?xml version="1.0" encoding="utf-8"?>
<sst xmlns="http://schemas.openxmlformats.org/spreadsheetml/2006/main" count="95" uniqueCount="76">
  <si>
    <t xml:space="preserve">Consumo di combustibile (Gestore)                       </t>
  </si>
  <si>
    <t>Nmc</t>
  </si>
  <si>
    <t>valutazione dispersioni termiche</t>
  </si>
  <si>
    <t>Costo combustibile (Gestore)</t>
  </si>
  <si>
    <t>€</t>
  </si>
  <si>
    <t>in conformità alla UNI 2200-2013</t>
  </si>
  <si>
    <t>Energia Metano</t>
  </si>
  <si>
    <t>kWh/Nmc</t>
  </si>
  <si>
    <t>edificio</t>
  </si>
  <si>
    <t>A</t>
  </si>
  <si>
    <t>B</t>
  </si>
  <si>
    <t>C</t>
  </si>
  <si>
    <t>Energia combustibile</t>
  </si>
  <si>
    <t>kWh tot.</t>
  </si>
  <si>
    <t>1piano</t>
  </si>
  <si>
    <t>Consumo energia elettrica (Gestore)</t>
  </si>
  <si>
    <t>kWh elettr.</t>
  </si>
  <si>
    <t>2 piani</t>
  </si>
  <si>
    <t>Costo energia elettrica (Gestore)</t>
  </si>
  <si>
    <t>3 piani</t>
  </si>
  <si>
    <t>oltre 4 p.</t>
  </si>
  <si>
    <t>Utilizzo effettivo energia termica</t>
  </si>
  <si>
    <t>kWh</t>
  </si>
  <si>
    <t>Costo unitario energia termica</t>
  </si>
  <si>
    <t>€/Nm3</t>
  </si>
  <si>
    <t>Spesa conduzione e manutenz. (Amministr)</t>
  </si>
  <si>
    <t>Spese di servizio generale (Amministr.)</t>
  </si>
  <si>
    <t>Spesa complessiva</t>
  </si>
  <si>
    <t>utenza</t>
  </si>
  <si>
    <t>sommat.</t>
  </si>
  <si>
    <t>Millesimi</t>
  </si>
  <si>
    <t>spese da</t>
  </si>
  <si>
    <t xml:space="preserve">spese </t>
  </si>
  <si>
    <t>TOTALE</t>
  </si>
  <si>
    <t>lettura</t>
  </si>
  <si>
    <t>energetici</t>
  </si>
  <si>
    <t>contatori</t>
  </si>
  <si>
    <t>involontarie</t>
  </si>
  <si>
    <t>spese</t>
  </si>
  <si>
    <t>ripartitori</t>
  </si>
  <si>
    <t xml:space="preserve"> terminali** </t>
  </si>
  <si>
    <t>D</t>
  </si>
  <si>
    <t>E</t>
  </si>
  <si>
    <t>F</t>
  </si>
  <si>
    <t>G</t>
  </si>
  <si>
    <t>H</t>
  </si>
  <si>
    <t>I</t>
  </si>
  <si>
    <t>L</t>
  </si>
  <si>
    <t>M</t>
  </si>
  <si>
    <t xml:space="preserve">  sonda remota</t>
  </si>
  <si>
    <t>N</t>
  </si>
  <si>
    <t>O</t>
  </si>
  <si>
    <t>P</t>
  </si>
  <si>
    <t>Q</t>
  </si>
  <si>
    <t>R</t>
  </si>
  <si>
    <t xml:space="preserve">                             totale </t>
  </si>
  <si>
    <t xml:space="preserve">     (*) sommatoria potenze installate nei singoli appartamenti da calcolo teorico prodotto dal tecnico autorizzato</t>
  </si>
  <si>
    <t xml:space="preserve">     (**) millesimi energeti riferiti alle potenze installate negli appartamenti</t>
  </si>
  <si>
    <t>Costo   da lettura ripartitori (in volontarie)</t>
  </si>
  <si>
    <t>Utilizzo  energia termica  ripartitori</t>
  </si>
  <si>
    <t>Spese  volontarie da ripartitori di calore</t>
  </si>
  <si>
    <t>Spese da dispersioni termiche</t>
  </si>
  <si>
    <t>Spesa amministrative,manut., dispers. termiche ( involontarie)</t>
  </si>
  <si>
    <t>valori da untilizzare in mancanza di una indicazione del Progettista</t>
  </si>
  <si>
    <t>RIPARTIZIONE COSTI ENEGETICI  CONDOMINIO</t>
  </si>
  <si>
    <t>installazionei fan- coil</t>
  </si>
  <si>
    <t>consumi</t>
  </si>
  <si>
    <r>
      <t>Rendimento medio stag.caldaia (</t>
    </r>
    <r>
      <rPr>
        <b/>
        <sz val="12"/>
        <color theme="1"/>
        <rFont val="Arial Narrow"/>
        <family val="2"/>
      </rPr>
      <t>Da relazione tecn. in sostit. Di H16-H17</t>
    </r>
    <r>
      <rPr>
        <sz val="12"/>
        <color theme="1"/>
        <rFont val="Arial Narrow"/>
        <family val="2"/>
      </rPr>
      <t>)</t>
    </r>
  </si>
  <si>
    <t>-</t>
  </si>
  <si>
    <t>Consumo combustibile per dispersione termica</t>
  </si>
  <si>
    <t xml:space="preserve">Quota fissa dipsersioni da Norma (Tabella 1) in mancanza di H12 </t>
  </si>
  <si>
    <t xml:space="preserve">Quota variabile                                                                               </t>
  </si>
  <si>
    <t>K1</t>
  </si>
  <si>
    <t>1-K1</t>
  </si>
  <si>
    <t>1-Kx</t>
  </si>
  <si>
    <t>Faq.2422.3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</si>
</sst>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sz val="12"/>
      <color rgb="FFFF0000"/>
      <name val="Arial Narrow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Arial Narrow"/>
      <family val="2"/>
    </font>
    <font>
      <sz val="18"/>
      <color rgb="FF0070C0"/>
      <name val="Arial Black"/>
      <family val="2"/>
    </font>
    <font>
      <b/>
      <i/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49" fontId="5" fillId="0" borderId="0" xfId="0" applyNumberFormat="1" applyFont="1" applyFill="1" applyBorder="1" applyAlignment="1" applyProtection="1">
      <alignment horizontal="center"/>
      <protection locked="0" hidden="1"/>
    </xf>
    <xf numFmtId="165" fontId="2" fillId="0" borderId="0" xfId="0" applyNumberFormat="1" applyFont="1" applyFill="1" applyBorder="1" applyAlignment="1" applyProtection="1">
      <protection hidden="1"/>
    </xf>
    <xf numFmtId="1" fontId="2" fillId="0" borderId="0" xfId="0" applyNumberFormat="1" applyFont="1" applyFill="1" applyBorder="1" applyAlignment="1"/>
    <xf numFmtId="2" fontId="2" fillId="0" borderId="0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/>
    <xf numFmtId="0" fontId="2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/>
    <xf numFmtId="0" fontId="7" fillId="0" borderId="7" xfId="0" applyFont="1" applyBorder="1" applyAlignment="1">
      <alignment horizontal="right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0" xfId="0" applyFont="1"/>
    <xf numFmtId="0" fontId="7" fillId="0" borderId="0" xfId="0" applyFont="1" applyFill="1" applyBorder="1" applyAlignment="1" applyProtection="1">
      <alignment horizontal="left" vertical="center"/>
      <protection locked="0" hidden="1"/>
    </xf>
    <xf numFmtId="165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9" xfId="0" applyFont="1" applyFill="1" applyBorder="1" applyAlignment="1" applyProtection="1">
      <alignment horizontal="left" vertical="center"/>
    </xf>
    <xf numFmtId="2" fontId="7" fillId="0" borderId="0" xfId="0" applyNumberFormat="1" applyFont="1" applyFill="1" applyBorder="1" applyAlignment="1" applyProtection="1">
      <alignment horizontal="left" vertical="center"/>
      <protection hidden="1"/>
    </xf>
    <xf numFmtId="165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7" fillId="0" borderId="1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165" fontId="7" fillId="0" borderId="0" xfId="0" applyNumberFormat="1" applyFont="1" applyFill="1" applyBorder="1" applyAlignment="1" applyProtection="1">
      <alignment horizontal="center" vertical="center"/>
      <protection hidden="1"/>
    </xf>
    <xf numFmtId="1" fontId="7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16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</xf>
    <xf numFmtId="1" fontId="8" fillId="0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/>
    </xf>
    <xf numFmtId="0" fontId="7" fillId="0" borderId="0" xfId="0" applyFont="1" applyBorder="1"/>
    <xf numFmtId="0" fontId="7" fillId="0" borderId="3" xfId="0" applyFont="1" applyFill="1" applyBorder="1" applyAlignment="1" applyProtection="1">
      <alignment horizontal="center" vertical="center"/>
      <protection locked="0" hidden="1"/>
    </xf>
    <xf numFmtId="0" fontId="7" fillId="0" borderId="3" xfId="0" applyFont="1" applyFill="1" applyBorder="1" applyAlignment="1" applyProtection="1">
      <alignment horizontal="center"/>
      <protection locked="0" hidden="1"/>
    </xf>
    <xf numFmtId="0" fontId="9" fillId="0" borderId="10" xfId="0" applyFont="1" applyBorder="1" applyAlignment="1">
      <alignment horizontal="center"/>
    </xf>
    <xf numFmtId="0" fontId="9" fillId="0" borderId="0" xfId="0" applyFont="1"/>
    <xf numFmtId="0" fontId="7" fillId="0" borderId="14" xfId="0" applyFont="1" applyFill="1" applyBorder="1" applyAlignment="1" applyProtection="1">
      <alignment horizontal="left"/>
      <protection locked="0" hidden="1"/>
    </xf>
    <xf numFmtId="0" fontId="7" fillId="0" borderId="15" xfId="0" applyFont="1" applyFill="1" applyBorder="1" applyAlignment="1" applyProtection="1">
      <alignment horizontal="left"/>
      <protection locked="0" hidden="1"/>
    </xf>
    <xf numFmtId="0" fontId="7" fillId="0" borderId="16" xfId="0" applyFont="1" applyFill="1" applyBorder="1" applyAlignment="1" applyProtection="1">
      <alignment horizontal="left"/>
      <protection locked="0" hidden="1"/>
    </xf>
    <xf numFmtId="0" fontId="10" fillId="0" borderId="0" xfId="0" applyFont="1"/>
    <xf numFmtId="0" fontId="11" fillId="0" borderId="0" xfId="0" applyFont="1" applyFill="1" applyBorder="1" applyAlignment="1" applyProtection="1">
      <alignment horizontal="left" vertical="center"/>
      <protection locked="0" hidden="1"/>
    </xf>
    <xf numFmtId="0" fontId="7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2" fontId="12" fillId="0" borderId="0" xfId="0" applyNumberFormat="1" applyFont="1" applyFill="1" applyBorder="1" applyProtection="1">
      <protection hidden="1"/>
    </xf>
    <xf numFmtId="2" fontId="14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/>
    <xf numFmtId="0" fontId="10" fillId="0" borderId="0" xfId="0" applyFont="1" applyBorder="1"/>
    <xf numFmtId="0" fontId="7" fillId="2" borderId="1" xfId="0" applyFont="1" applyFill="1" applyBorder="1" applyAlignment="1" applyProtection="1">
      <alignment horizontal="center"/>
      <protection locked="0"/>
    </xf>
    <xf numFmtId="1" fontId="7" fillId="3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locked="0"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2" fontId="7" fillId="3" borderId="3" xfId="0" applyNumberFormat="1" applyFont="1" applyFill="1" applyBorder="1" applyAlignment="1" applyProtection="1">
      <alignment horizontal="center" vertical="center"/>
      <protection hidden="1"/>
    </xf>
    <xf numFmtId="2" fontId="7" fillId="3" borderId="8" xfId="0" applyNumberFormat="1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</xf>
    <xf numFmtId="2" fontId="7" fillId="3" borderId="3" xfId="0" applyNumberFormat="1" applyFont="1" applyFill="1" applyBorder="1" applyAlignment="1" applyProtection="1">
      <alignment horizontal="center" vertical="center"/>
    </xf>
    <xf numFmtId="2" fontId="8" fillId="3" borderId="3" xfId="0" applyNumberFormat="1" applyFont="1" applyFill="1" applyBorder="1" applyAlignment="1" applyProtection="1">
      <alignment horizontal="center" vertical="center"/>
    </xf>
    <xf numFmtId="164" fontId="7" fillId="3" borderId="3" xfId="0" applyNumberFormat="1" applyFont="1" applyFill="1" applyBorder="1" applyAlignment="1" applyProtection="1">
      <alignment horizontal="center" vertical="center"/>
      <protection hidden="1"/>
    </xf>
    <xf numFmtId="2" fontId="7" fillId="3" borderId="8" xfId="0" applyNumberFormat="1" applyFont="1" applyFill="1" applyBorder="1" applyAlignment="1" applyProtection="1">
      <alignment horizontal="center" vertical="center"/>
    </xf>
    <xf numFmtId="2" fontId="8" fillId="3" borderId="8" xfId="0" applyNumberFormat="1" applyFont="1" applyFill="1" applyBorder="1" applyAlignment="1" applyProtection="1">
      <alignment horizontal="center" vertical="center"/>
    </xf>
    <xf numFmtId="165" fontId="7" fillId="3" borderId="7" xfId="0" applyNumberFormat="1" applyFont="1" applyFill="1" applyBorder="1" applyAlignment="1" applyProtection="1">
      <alignment horizontal="center" vertical="center"/>
      <protection hidden="1"/>
    </xf>
    <xf numFmtId="1" fontId="8" fillId="3" borderId="7" xfId="0" applyNumberFormat="1" applyFont="1" applyFill="1" applyBorder="1" applyAlignment="1" applyProtection="1">
      <alignment horizontal="center" vertical="center"/>
      <protection hidden="1"/>
    </xf>
    <xf numFmtId="0" fontId="7" fillId="0" borderId="12" xfId="0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vertical="center"/>
      <protection locked="0"/>
    </xf>
    <xf numFmtId="165" fontId="7" fillId="0" borderId="0" xfId="0" applyNumberFormat="1" applyFont="1" applyFill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/>
    <xf numFmtId="0" fontId="0" fillId="0" borderId="8" xfId="0" applyBorder="1"/>
    <xf numFmtId="1" fontId="7" fillId="3" borderId="0" xfId="0" applyNumberFormat="1" applyFont="1" applyFill="1" applyAlignment="1" applyProtection="1">
      <alignment horizontal="center" vertical="center"/>
      <protection hidden="1"/>
    </xf>
    <xf numFmtId="2" fontId="7" fillId="2" borderId="3" xfId="0" applyNumberFormat="1" applyFont="1" applyFill="1" applyBorder="1" applyAlignment="1" applyProtection="1">
      <alignment horizontal="center" vertical="center"/>
      <protection locked="0" hidden="1"/>
    </xf>
    <xf numFmtId="165" fontId="7" fillId="3" borderId="0" xfId="0" applyNumberFormat="1" applyFont="1" applyFill="1" applyAlignment="1" applyProtection="1">
      <alignment horizontal="center" vertical="center"/>
      <protection hidden="1"/>
    </xf>
    <xf numFmtId="2" fontId="2" fillId="3" borderId="0" xfId="0" applyNumberFormat="1" applyFont="1" applyFill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5" fontId="7" fillId="3" borderId="3" xfId="0" applyNumberFormat="1" applyFont="1" applyFill="1" applyBorder="1" applyAlignment="1" applyProtection="1">
      <alignment horizontal="center" vertical="center"/>
      <protection locked="0" hidden="1"/>
    </xf>
    <xf numFmtId="0" fontId="2" fillId="3" borderId="0" xfId="0" applyFont="1" applyFill="1" applyAlignment="1">
      <alignment horizontal="center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9</xdr:row>
      <xdr:rowOff>301625</xdr:rowOff>
    </xdr:from>
    <xdr:to>
      <xdr:col>6</xdr:col>
      <xdr:colOff>619125</xdr:colOff>
      <xdr:row>9</xdr:row>
      <xdr:rowOff>347344</xdr:rowOff>
    </xdr:to>
    <xdr:sp macro="" textlink="">
      <xdr:nvSpPr>
        <xdr:cNvPr id="2" name="CasellaDiTesto 1"/>
        <xdr:cNvSpPr txBox="1"/>
      </xdr:nvSpPr>
      <xdr:spPr>
        <a:xfrm>
          <a:off x="7600950" y="4845050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8</xdr:col>
      <xdr:colOff>571500</xdr:colOff>
      <xdr:row>11</xdr:row>
      <xdr:rowOff>301625</xdr:rowOff>
    </xdr:from>
    <xdr:to>
      <xdr:col>8</xdr:col>
      <xdr:colOff>619125</xdr:colOff>
      <xdr:row>11</xdr:row>
      <xdr:rowOff>347344</xdr:rowOff>
    </xdr:to>
    <xdr:sp macro="" textlink="">
      <xdr:nvSpPr>
        <xdr:cNvPr id="4" name="CasellaDiTesto 3"/>
        <xdr:cNvSpPr txBox="1"/>
      </xdr:nvSpPr>
      <xdr:spPr>
        <a:xfrm>
          <a:off x="11239500" y="5854700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8</xdr:col>
      <xdr:colOff>295491</xdr:colOff>
      <xdr:row>14</xdr:row>
      <xdr:rowOff>119063</xdr:rowOff>
    </xdr:from>
    <xdr:to>
      <xdr:col>10</xdr:col>
      <xdr:colOff>381000</xdr:colOff>
      <xdr:row>17</xdr:row>
      <xdr:rowOff>59964</xdr:rowOff>
    </xdr:to>
    <xdr:sp macro="" textlink="">
      <xdr:nvSpPr>
        <xdr:cNvPr id="5" name="Freccia angolare bidirezionale 4"/>
        <xdr:cNvSpPr/>
      </xdr:nvSpPr>
      <xdr:spPr>
        <a:xfrm>
          <a:off x="6081929" y="3595688"/>
          <a:ext cx="1859540" cy="583839"/>
        </a:xfrm>
        <a:prstGeom prst="leftUpArrow">
          <a:avLst>
            <a:gd name="adj1" fmla="val 25000"/>
            <a:gd name="adj2" fmla="val 2602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336621</xdr:colOff>
      <xdr:row>12</xdr:row>
      <xdr:rowOff>79018</xdr:rowOff>
    </xdr:from>
    <xdr:to>
      <xdr:col>11</xdr:col>
      <xdr:colOff>561758</xdr:colOff>
      <xdr:row>13</xdr:row>
      <xdr:rowOff>57372</xdr:rowOff>
    </xdr:to>
    <xdr:sp macro="" textlink="">
      <xdr:nvSpPr>
        <xdr:cNvPr id="6" name="Parentesi graffa chiusa 5"/>
        <xdr:cNvSpPr/>
      </xdr:nvSpPr>
      <xdr:spPr>
        <a:xfrm rot="5400000">
          <a:off x="7812121" y="2366643"/>
          <a:ext cx="192667" cy="1713418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9</xdr:col>
      <xdr:colOff>150378</xdr:colOff>
      <xdr:row>18</xdr:row>
      <xdr:rowOff>35502</xdr:rowOff>
    </xdr:from>
    <xdr:to>
      <xdr:col>10</xdr:col>
      <xdr:colOff>546879</xdr:colOff>
      <xdr:row>22</xdr:row>
      <xdr:rowOff>194005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5978" y="4312227"/>
          <a:ext cx="1244226" cy="9586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1031875</xdr:colOff>
      <xdr:row>27</xdr:row>
      <xdr:rowOff>30307</xdr:rowOff>
    </xdr:from>
    <xdr:to>
      <xdr:col>11</xdr:col>
      <xdr:colOff>879475</xdr:colOff>
      <xdr:row>34</xdr:row>
      <xdr:rowOff>60764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47875" y="12650932"/>
          <a:ext cx="1581150" cy="37833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1085273</xdr:colOff>
      <xdr:row>34</xdr:row>
      <xdr:rowOff>307396</xdr:rowOff>
    </xdr:from>
    <xdr:to>
      <xdr:col>12</xdr:col>
      <xdr:colOff>98425</xdr:colOff>
      <xdr:row>37</xdr:row>
      <xdr:rowOff>157114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01273" y="16461796"/>
          <a:ext cx="1765877" cy="16404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259420</xdr:colOff>
      <xdr:row>39</xdr:row>
      <xdr:rowOff>103101</xdr:rowOff>
    </xdr:from>
    <xdr:to>
      <xdr:col>11</xdr:col>
      <xdr:colOff>977899</xdr:colOff>
      <xdr:row>44</xdr:row>
      <xdr:rowOff>36614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022420" y="8659726"/>
          <a:ext cx="718479" cy="9653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850108</xdr:colOff>
      <xdr:row>48</xdr:row>
      <xdr:rowOff>114299</xdr:rowOff>
    </xdr:from>
    <xdr:to>
      <xdr:col>10</xdr:col>
      <xdr:colOff>19050</xdr:colOff>
      <xdr:row>57</xdr:row>
      <xdr:rowOff>88106</xdr:rowOff>
    </xdr:to>
    <xdr:pic>
      <xdr:nvPicPr>
        <xdr:cNvPr id="11" name="Immagine 10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19577" y="10806112"/>
          <a:ext cx="3490911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442912</xdr:colOff>
      <xdr:row>49</xdr:row>
      <xdr:rowOff>47624</xdr:rowOff>
    </xdr:from>
    <xdr:to>
      <xdr:col>5</xdr:col>
      <xdr:colOff>823912</xdr:colOff>
      <xdr:row>57</xdr:row>
      <xdr:rowOff>100013</xdr:rowOff>
    </xdr:to>
    <xdr:pic>
      <xdr:nvPicPr>
        <xdr:cNvPr id="12" name="Immagine 11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40631" y="10941843"/>
          <a:ext cx="2952750" cy="1600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809625</xdr:colOff>
      <xdr:row>50</xdr:row>
      <xdr:rowOff>166688</xdr:rowOff>
    </xdr:from>
    <xdr:to>
      <xdr:col>11</xdr:col>
      <xdr:colOff>1021556</xdr:colOff>
      <xdr:row>56</xdr:row>
      <xdr:rowOff>54769</xdr:rowOff>
    </xdr:to>
    <xdr:pic>
      <xdr:nvPicPr>
        <xdr:cNvPr id="13" name="Immagine 12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24750" y="11275219"/>
          <a:ext cx="1700212" cy="1031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111125</xdr:colOff>
      <xdr:row>0</xdr:row>
      <xdr:rowOff>170657</xdr:rowOff>
    </xdr:from>
    <xdr:to>
      <xdr:col>5</xdr:col>
      <xdr:colOff>130175</xdr:colOff>
      <xdr:row>3</xdr:row>
      <xdr:rowOff>158578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1125" y="170657"/>
          <a:ext cx="3388519" cy="8927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Layout" topLeftCell="A37" zoomScale="80" zoomScaleNormal="100" zoomScalePageLayoutView="80" workbookViewId="0">
      <selection activeCell="E45" sqref="E45"/>
    </sheetView>
  </sheetViews>
  <sheetFormatPr defaultRowHeight="15"/>
  <cols>
    <col min="1" max="1" width="11.28515625" customWidth="1"/>
    <col min="2" max="2" width="27" customWidth="1"/>
    <col min="3" max="4" width="9.140625" hidden="1" customWidth="1"/>
    <col min="6" max="6" width="14" customWidth="1"/>
    <col min="7" max="7" width="10.28515625" customWidth="1"/>
    <col min="8" max="8" width="11.42578125" customWidth="1"/>
    <col min="9" max="9" width="13" customWidth="1"/>
    <col min="10" max="10" width="11.85546875" customWidth="1"/>
    <col min="12" max="12" width="15.28515625" customWidth="1"/>
  </cols>
  <sheetData>
    <row r="1" spans="1:13" ht="1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27.75" customHeight="1">
      <c r="A2" s="95"/>
      <c r="B2" s="95"/>
      <c r="C2" s="95"/>
      <c r="D2" s="95"/>
      <c r="E2" s="95"/>
      <c r="F2" s="105" t="s">
        <v>64</v>
      </c>
      <c r="G2" s="105"/>
      <c r="H2" s="105"/>
      <c r="I2" s="105"/>
      <c r="J2" s="105"/>
      <c r="K2" s="105"/>
      <c r="L2" s="105"/>
      <c r="M2" s="105"/>
    </row>
    <row r="3" spans="1:13" ht="28.5" customHeight="1">
      <c r="A3" s="95"/>
      <c r="B3" s="95"/>
      <c r="C3" s="95"/>
      <c r="D3" s="95"/>
      <c r="E3" s="95"/>
      <c r="F3" s="106" t="s">
        <v>65</v>
      </c>
      <c r="G3" s="107"/>
      <c r="H3" s="107"/>
      <c r="I3" s="107"/>
      <c r="J3" s="107"/>
      <c r="K3" s="107"/>
      <c r="L3" s="107"/>
      <c r="M3" s="95"/>
    </row>
    <row r="4" spans="1:13" ht="25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2" t="s">
        <v>75</v>
      </c>
      <c r="M4" s="2"/>
    </row>
    <row r="5" spans="1:13" ht="25.5">
      <c r="A5" s="3"/>
      <c r="B5" s="3"/>
      <c r="C5" s="3"/>
      <c r="D5" s="3"/>
      <c r="E5" s="3"/>
      <c r="F5" s="4"/>
      <c r="G5" s="5"/>
      <c r="H5" s="3"/>
      <c r="I5" s="103" t="s">
        <v>63</v>
      </c>
      <c r="J5" s="104"/>
      <c r="K5" s="104"/>
      <c r="L5" s="104"/>
      <c r="M5" s="6"/>
    </row>
    <row r="6" spans="1:13" ht="16.5">
      <c r="A6" s="109" t="s">
        <v>0</v>
      </c>
      <c r="B6" s="109"/>
      <c r="C6" s="109"/>
      <c r="D6" s="109"/>
      <c r="E6" s="109"/>
      <c r="F6" s="115"/>
      <c r="G6" s="117" t="s">
        <v>1</v>
      </c>
      <c r="H6" s="71">
        <v>11853</v>
      </c>
      <c r="I6" s="110" t="s">
        <v>2</v>
      </c>
      <c r="J6" s="110"/>
      <c r="K6" s="110"/>
      <c r="L6" s="110"/>
      <c r="M6" s="7"/>
    </row>
    <row r="7" spans="1:13" ht="16.5">
      <c r="A7" s="108" t="s">
        <v>3</v>
      </c>
      <c r="B7" s="108"/>
      <c r="C7" s="108"/>
      <c r="D7" s="108"/>
      <c r="E7" s="108"/>
      <c r="F7" s="116"/>
      <c r="G7" s="118" t="s">
        <v>4</v>
      </c>
      <c r="H7" s="73">
        <v>10820</v>
      </c>
      <c r="I7" s="111" t="s">
        <v>5</v>
      </c>
      <c r="J7" s="112"/>
      <c r="K7" s="112"/>
      <c r="L7" s="112"/>
      <c r="M7" s="7"/>
    </row>
    <row r="8" spans="1:13" ht="16.5">
      <c r="A8" s="108" t="s">
        <v>6</v>
      </c>
      <c r="B8" s="108"/>
      <c r="C8" s="108"/>
      <c r="D8" s="108"/>
      <c r="E8" s="108"/>
      <c r="F8" s="116"/>
      <c r="G8" s="118" t="s">
        <v>7</v>
      </c>
      <c r="H8" s="74">
        <v>9.94</v>
      </c>
      <c r="I8" s="18" t="s">
        <v>8</v>
      </c>
      <c r="J8" s="19" t="s">
        <v>9</v>
      </c>
      <c r="K8" s="19" t="s">
        <v>10</v>
      </c>
      <c r="L8" s="19" t="s">
        <v>11</v>
      </c>
      <c r="M8" s="7"/>
    </row>
    <row r="9" spans="1:13" ht="16.5">
      <c r="A9" s="108" t="s">
        <v>12</v>
      </c>
      <c r="B9" s="108"/>
      <c r="C9" s="108"/>
      <c r="D9" s="108"/>
      <c r="E9" s="108"/>
      <c r="F9" s="116"/>
      <c r="G9" s="118" t="s">
        <v>13</v>
      </c>
      <c r="H9" s="72">
        <f>H6*H8</f>
        <v>117818.81999999999</v>
      </c>
      <c r="I9" s="20" t="s">
        <v>14</v>
      </c>
      <c r="J9" s="77">
        <v>0.23</v>
      </c>
      <c r="K9" s="78">
        <v>0.25</v>
      </c>
      <c r="L9" s="75">
        <v>0.3</v>
      </c>
      <c r="M9" s="7"/>
    </row>
    <row r="10" spans="1:13" ht="16.5">
      <c r="A10" s="108" t="s">
        <v>15</v>
      </c>
      <c r="B10" s="108"/>
      <c r="C10" s="108"/>
      <c r="D10" s="108"/>
      <c r="E10" s="108"/>
      <c r="F10" s="116"/>
      <c r="G10" s="118" t="s">
        <v>16</v>
      </c>
      <c r="H10" s="73">
        <v>80</v>
      </c>
      <c r="I10" s="20" t="s">
        <v>17</v>
      </c>
      <c r="J10" s="77">
        <v>0.22</v>
      </c>
      <c r="K10" s="78">
        <v>0.24</v>
      </c>
      <c r="L10" s="75">
        <v>0.28000000000000003</v>
      </c>
      <c r="M10" s="7"/>
    </row>
    <row r="11" spans="1:13" ht="16.5">
      <c r="A11" s="108" t="s">
        <v>18</v>
      </c>
      <c r="B11" s="108"/>
      <c r="C11" s="108"/>
      <c r="D11" s="108"/>
      <c r="E11" s="108"/>
      <c r="F11" s="116"/>
      <c r="G11" s="118" t="s">
        <v>4</v>
      </c>
      <c r="H11" s="73">
        <v>79</v>
      </c>
      <c r="I11" s="20" t="s">
        <v>19</v>
      </c>
      <c r="J11" s="78">
        <v>0.21</v>
      </c>
      <c r="K11" s="79">
        <v>0.23</v>
      </c>
      <c r="L11" s="80">
        <v>0.36499999999999999</v>
      </c>
      <c r="M11" s="8"/>
    </row>
    <row r="12" spans="1:13" ht="16.5">
      <c r="A12" s="108" t="s">
        <v>67</v>
      </c>
      <c r="B12" s="108"/>
      <c r="C12" s="108"/>
      <c r="D12" s="108"/>
      <c r="E12" s="108"/>
      <c r="F12" s="116"/>
      <c r="G12" s="118" t="s">
        <v>74</v>
      </c>
      <c r="H12" s="113" t="s">
        <v>68</v>
      </c>
      <c r="I12" s="21" t="s">
        <v>20</v>
      </c>
      <c r="J12" s="81">
        <v>0.2</v>
      </c>
      <c r="K12" s="82">
        <v>0.22</v>
      </c>
      <c r="L12" s="76">
        <v>0.25</v>
      </c>
      <c r="M12" s="9"/>
    </row>
    <row r="13" spans="1:13" ht="16.5">
      <c r="A13" s="108" t="s">
        <v>21</v>
      </c>
      <c r="B13" s="108"/>
      <c r="C13" s="108"/>
      <c r="D13" s="108"/>
      <c r="E13" s="108"/>
      <c r="F13" s="116"/>
      <c r="G13" s="118" t="s">
        <v>22</v>
      </c>
      <c r="H13" s="72" t="s">
        <v>68</v>
      </c>
      <c r="I13" s="22"/>
      <c r="J13" s="22"/>
      <c r="K13" s="22"/>
      <c r="L13" s="22"/>
      <c r="M13" s="10"/>
    </row>
    <row r="14" spans="1:13" ht="16.5">
      <c r="A14" s="22" t="s">
        <v>69</v>
      </c>
      <c r="G14" s="119" t="s">
        <v>1</v>
      </c>
      <c r="H14" s="114">
        <f>H6*H17</f>
        <v>2607.66</v>
      </c>
      <c r="I14" s="22"/>
      <c r="J14" s="22"/>
      <c r="K14" s="121" t="s">
        <v>72</v>
      </c>
      <c r="L14" s="22"/>
      <c r="M14" s="11"/>
    </row>
    <row r="15" spans="1:13" ht="16.5">
      <c r="A15" s="108" t="s">
        <v>59</v>
      </c>
      <c r="B15" s="108"/>
      <c r="C15" s="108"/>
      <c r="D15" s="108"/>
      <c r="E15" s="108"/>
      <c r="F15" s="116"/>
      <c r="G15" s="118" t="s">
        <v>22</v>
      </c>
      <c r="H15" s="97">
        <f>(H6-H14)*H8</f>
        <v>91898.679600000003</v>
      </c>
      <c r="I15" s="22"/>
      <c r="J15" s="22"/>
      <c r="K15" s="22"/>
      <c r="L15" s="22"/>
      <c r="M15" s="10"/>
    </row>
    <row r="16" spans="1:13" ht="16.5">
      <c r="A16" s="102" t="s">
        <v>23</v>
      </c>
      <c r="B16" s="30"/>
      <c r="C16" s="31"/>
      <c r="D16" s="31"/>
      <c r="E16" s="31"/>
      <c r="F16" s="31"/>
      <c r="G16" s="118" t="s">
        <v>24</v>
      </c>
      <c r="H16" s="80">
        <f>H7/H6</f>
        <v>0.91284906774656205</v>
      </c>
      <c r="I16" s="22"/>
      <c r="J16" s="23"/>
      <c r="K16" s="24"/>
      <c r="L16" s="25"/>
      <c r="M16" s="10"/>
    </row>
    <row r="17" spans="1:13" ht="16.5">
      <c r="A17" s="102" t="s">
        <v>70</v>
      </c>
      <c r="B17" s="30"/>
      <c r="C17" s="31"/>
      <c r="D17" s="31"/>
      <c r="E17" s="31"/>
      <c r="F17" s="31"/>
      <c r="G17" s="118" t="s">
        <v>72</v>
      </c>
      <c r="H17" s="73">
        <v>0.22</v>
      </c>
      <c r="I17" s="22"/>
      <c r="J17" s="26"/>
      <c r="K17" s="27"/>
      <c r="L17" s="25"/>
      <c r="M17" s="10"/>
    </row>
    <row r="18" spans="1:13" ht="16.5">
      <c r="A18" s="102" t="s">
        <v>71</v>
      </c>
      <c r="B18" s="30"/>
      <c r="C18" s="31"/>
      <c r="D18" s="31"/>
      <c r="E18" s="31"/>
      <c r="F18" s="31"/>
      <c r="G18" s="118" t="s">
        <v>73</v>
      </c>
      <c r="H18" s="74">
        <f>1-H17</f>
        <v>0.78</v>
      </c>
      <c r="I18" s="22"/>
      <c r="J18" s="28"/>
      <c r="K18" s="29"/>
      <c r="L18" s="25"/>
      <c r="M18" s="12"/>
    </row>
    <row r="19" spans="1:13" ht="15.75">
      <c r="A19" s="102" t="s">
        <v>25</v>
      </c>
      <c r="B19" s="30"/>
      <c r="C19" s="31"/>
      <c r="D19" s="31"/>
      <c r="E19" s="31"/>
      <c r="F19" s="31"/>
      <c r="G19" s="118" t="s">
        <v>4</v>
      </c>
      <c r="H19" s="73">
        <v>1800</v>
      </c>
      <c r="I19" s="22"/>
      <c r="J19" s="28"/>
      <c r="K19" s="29"/>
      <c r="L19" s="25"/>
      <c r="M19" s="13"/>
    </row>
    <row r="20" spans="1:13" ht="15.75">
      <c r="A20" s="30" t="s">
        <v>26</v>
      </c>
      <c r="B20" s="31"/>
      <c r="C20" s="31"/>
      <c r="D20" s="31"/>
      <c r="E20" s="31"/>
      <c r="F20" s="31"/>
      <c r="G20" s="118" t="s">
        <v>4</v>
      </c>
      <c r="H20" s="73">
        <v>3350</v>
      </c>
      <c r="I20" s="22"/>
      <c r="J20" s="28"/>
      <c r="K20" s="29"/>
      <c r="L20" s="31"/>
      <c r="M20" s="13"/>
    </row>
    <row r="21" spans="1:13" ht="15.75">
      <c r="A21" s="30" t="s">
        <v>58</v>
      </c>
      <c r="B21" s="31"/>
      <c r="C21" s="31"/>
      <c r="D21" s="31"/>
      <c r="E21" s="31"/>
      <c r="F21" s="31"/>
      <c r="G21" s="118" t="s">
        <v>4</v>
      </c>
      <c r="H21" s="98">
        <v>600</v>
      </c>
      <c r="I21" s="22"/>
      <c r="J21" s="28"/>
      <c r="K21" s="29"/>
      <c r="L21" s="31"/>
      <c r="M21" s="13"/>
    </row>
    <row r="22" spans="1:13" ht="15.75">
      <c r="A22" s="30" t="s">
        <v>61</v>
      </c>
      <c r="G22" s="118" t="s">
        <v>4</v>
      </c>
      <c r="H22" s="99">
        <f>H14*H16</f>
        <v>2380.3999999999996</v>
      </c>
      <c r="I22" s="22"/>
      <c r="J22" s="28"/>
      <c r="K22" s="29"/>
      <c r="L22" s="31"/>
      <c r="M22" s="13"/>
    </row>
    <row r="23" spans="1:13" ht="16.5">
      <c r="A23" s="30" t="s">
        <v>62</v>
      </c>
      <c r="B23" s="31"/>
      <c r="C23" s="31"/>
      <c r="D23" s="31"/>
      <c r="E23" s="31"/>
      <c r="F23" s="31"/>
      <c r="G23" s="118" t="s">
        <v>4</v>
      </c>
      <c r="H23" s="75">
        <f>H19+H20+H21+H22</f>
        <v>8130.4</v>
      </c>
      <c r="M23" s="12"/>
    </row>
    <row r="24" spans="1:13" ht="16.5">
      <c r="A24" s="30" t="s">
        <v>60</v>
      </c>
      <c r="G24" s="118" t="s">
        <v>4</v>
      </c>
      <c r="H24" s="99">
        <f>(H7+H11)-H22</f>
        <v>8518.6</v>
      </c>
      <c r="M24" s="12"/>
    </row>
    <row r="25" spans="1:13" ht="16.5">
      <c r="A25" s="32" t="s">
        <v>27</v>
      </c>
      <c r="B25" s="33"/>
      <c r="C25" s="33"/>
      <c r="D25" s="33"/>
      <c r="E25" s="33"/>
      <c r="F25" s="33"/>
      <c r="G25" s="120" t="s">
        <v>4</v>
      </c>
      <c r="H25" s="76">
        <f>H23+H24</f>
        <v>16649</v>
      </c>
      <c r="K25" s="29"/>
      <c r="L25" s="38"/>
      <c r="M25" s="12"/>
    </row>
    <row r="26" spans="1:13" ht="16.5">
      <c r="A26" s="34"/>
      <c r="B26" s="35"/>
      <c r="C26" s="29"/>
      <c r="D26" s="29"/>
      <c r="E26" s="29"/>
      <c r="F26" s="29"/>
      <c r="G26" s="36"/>
      <c r="H26" s="36"/>
      <c r="I26" s="37"/>
      <c r="J26" s="28"/>
      <c r="L26" s="22"/>
      <c r="M26" s="12"/>
    </row>
    <row r="27" spans="1:13" ht="16.5">
      <c r="A27" s="85" t="s">
        <v>28</v>
      </c>
      <c r="B27" s="86"/>
      <c r="C27" s="86"/>
      <c r="D27" s="87"/>
      <c r="E27" s="39" t="s">
        <v>29</v>
      </c>
      <c r="F27" s="39" t="s">
        <v>29</v>
      </c>
      <c r="G27" s="40" t="s">
        <v>30</v>
      </c>
      <c r="H27" s="41" t="s">
        <v>31</v>
      </c>
      <c r="I27" s="41" t="s">
        <v>32</v>
      </c>
      <c r="J27" s="42" t="s">
        <v>33</v>
      </c>
      <c r="L27" s="48"/>
      <c r="M27" s="12"/>
    </row>
    <row r="28" spans="1:13" ht="16.5">
      <c r="A28" s="88"/>
      <c r="B28" s="89"/>
      <c r="C28" s="89"/>
      <c r="D28" s="90"/>
      <c r="E28" s="43" t="s">
        <v>34</v>
      </c>
      <c r="F28" s="44" t="s">
        <v>66</v>
      </c>
      <c r="G28" s="45" t="s">
        <v>35</v>
      </c>
      <c r="H28" s="46" t="s">
        <v>36</v>
      </c>
      <c r="I28" s="46" t="s">
        <v>37</v>
      </c>
      <c r="J28" s="47" t="s">
        <v>38</v>
      </c>
      <c r="L28" s="52"/>
      <c r="M28" s="12"/>
    </row>
    <row r="29" spans="1:13" ht="16.5">
      <c r="A29" s="91"/>
      <c r="B29" s="92"/>
      <c r="C29" s="92"/>
      <c r="D29" s="93"/>
      <c r="E29" s="49" t="s">
        <v>39</v>
      </c>
      <c r="F29" s="50" t="s">
        <v>40</v>
      </c>
      <c r="G29" s="51" t="s">
        <v>4</v>
      </c>
      <c r="H29" s="51" t="s">
        <v>4</v>
      </c>
      <c r="I29" s="51" t="s">
        <v>4</v>
      </c>
      <c r="J29" s="96"/>
      <c r="L29" s="52"/>
      <c r="M29" s="12"/>
    </row>
    <row r="30" spans="1:13" ht="16.5">
      <c r="A30" s="53">
        <v>1</v>
      </c>
      <c r="B30" s="54" t="s">
        <v>9</v>
      </c>
      <c r="C30" s="54"/>
      <c r="D30" s="54"/>
      <c r="E30" s="73">
        <v>360</v>
      </c>
      <c r="F30" s="100">
        <f>E30*$H$15/$E$46</f>
        <v>3939.4528049535602</v>
      </c>
      <c r="G30" s="75">
        <f>F30*1000/$F$46</f>
        <v>42.867349368897351</v>
      </c>
      <c r="H30" s="75">
        <f>E30*$H$46/$E$46</f>
        <v>365.16980233388904</v>
      </c>
      <c r="I30" s="75">
        <f>G30*$H$23/$G$46</f>
        <v>348.52869730888301</v>
      </c>
      <c r="J30" s="75">
        <f>H30+I30</f>
        <v>713.69849964277205</v>
      </c>
      <c r="L30" s="22"/>
      <c r="M30" s="12"/>
    </row>
    <row r="31" spans="1:13" ht="16.5">
      <c r="A31" s="53">
        <v>2</v>
      </c>
      <c r="B31" s="54" t="s">
        <v>10</v>
      </c>
      <c r="C31" s="54"/>
      <c r="D31" s="54"/>
      <c r="E31" s="73">
        <v>519.99999999999977</v>
      </c>
      <c r="F31" s="100">
        <f>E31*$H$15/$E$46</f>
        <v>5690.3207182662518</v>
      </c>
      <c r="G31" s="75">
        <f>F31*1000/$F$46</f>
        <v>61.919504643962817</v>
      </c>
      <c r="H31" s="75">
        <f t="shared" ref="H31:H45" si="0">E31*$H$46/$E$46</f>
        <v>527.4674922600617</v>
      </c>
      <c r="I31" s="75">
        <f>G31*$H$23/$G$46</f>
        <v>503.43034055727526</v>
      </c>
      <c r="J31" s="75">
        <f t="shared" ref="J31:J45" si="1">H31+I31</f>
        <v>1030.8978328173371</v>
      </c>
      <c r="L31" s="22"/>
      <c r="M31" s="12"/>
    </row>
    <row r="32" spans="1:13" ht="16.5">
      <c r="A32" s="53">
        <v>3</v>
      </c>
      <c r="B32" s="54" t="s">
        <v>11</v>
      </c>
      <c r="C32" s="54"/>
      <c r="D32" s="54"/>
      <c r="E32" s="73">
        <v>680</v>
      </c>
      <c r="F32" s="100">
        <f>E32*$H$15/$E$46</f>
        <v>7441.188631578947</v>
      </c>
      <c r="G32" s="75">
        <f>F32*1000/$F$46</f>
        <v>80.97165991902834</v>
      </c>
      <c r="H32" s="75">
        <f t="shared" si="0"/>
        <v>689.76518218623482</v>
      </c>
      <c r="I32" s="75">
        <f>G32*$H$23/$G$46</f>
        <v>658.33198380566796</v>
      </c>
      <c r="J32" s="75">
        <f t="shared" si="1"/>
        <v>1348.0971659919028</v>
      </c>
      <c r="L32" s="22"/>
      <c r="M32" s="12"/>
    </row>
    <row r="33" spans="1:13" ht="16.5">
      <c r="A33" s="53">
        <v>4</v>
      </c>
      <c r="B33" s="54" t="s">
        <v>41</v>
      </c>
      <c r="C33" s="54"/>
      <c r="D33" s="54"/>
      <c r="E33" s="73">
        <v>816</v>
      </c>
      <c r="F33" s="100">
        <f>E33*$H$15/$E$46</f>
        <v>8929.4263578947375</v>
      </c>
      <c r="G33" s="75">
        <f>F33*1000/$F$46</f>
        <v>97.165991902834008</v>
      </c>
      <c r="H33" s="75">
        <f t="shared" si="0"/>
        <v>827.7182186234819</v>
      </c>
      <c r="I33" s="75">
        <f>G33*$H$23/$G$46</f>
        <v>789.99838056680164</v>
      </c>
      <c r="J33" s="75">
        <f t="shared" si="1"/>
        <v>1617.7165991902834</v>
      </c>
      <c r="L33" s="22"/>
      <c r="M33" s="12"/>
    </row>
    <row r="34" spans="1:13" ht="16.5">
      <c r="A34" s="53">
        <v>5</v>
      </c>
      <c r="B34" s="54" t="s">
        <v>42</v>
      </c>
      <c r="C34" s="54"/>
      <c r="D34" s="54"/>
      <c r="E34" s="73">
        <v>388</v>
      </c>
      <c r="F34" s="100">
        <f>E34*$H$15/$E$46</f>
        <v>4245.8546897832812</v>
      </c>
      <c r="G34" s="75">
        <f>F34*1000/$F$46</f>
        <v>46.201476542033802</v>
      </c>
      <c r="H34" s="75">
        <f t="shared" si="0"/>
        <v>393.57189807096933</v>
      </c>
      <c r="I34" s="75">
        <f>G34*$H$23/$G$46</f>
        <v>375.63648487735162</v>
      </c>
      <c r="J34" s="75">
        <f t="shared" si="1"/>
        <v>769.20838294832095</v>
      </c>
      <c r="L34" s="22"/>
      <c r="M34" s="12"/>
    </row>
    <row r="35" spans="1:13" ht="16.5">
      <c r="A35" s="53">
        <v>6</v>
      </c>
      <c r="B35" s="54" t="s">
        <v>43</v>
      </c>
      <c r="C35" s="54"/>
      <c r="D35" s="54"/>
      <c r="E35" s="73">
        <v>408</v>
      </c>
      <c r="F35" s="100">
        <f>E35*$H$15/$E$46</f>
        <v>4464.7131789473688</v>
      </c>
      <c r="G35" s="75">
        <f>F35*1000/$F$46</f>
        <v>48.582995951417004</v>
      </c>
      <c r="H35" s="75">
        <f t="shared" si="0"/>
        <v>413.85910931174095</v>
      </c>
      <c r="I35" s="75">
        <f>G35*$H$23/$G$46</f>
        <v>394.99919028340082</v>
      </c>
      <c r="J35" s="75">
        <f t="shared" si="1"/>
        <v>808.85829959514172</v>
      </c>
      <c r="L35" s="22"/>
      <c r="M35" s="12"/>
    </row>
    <row r="36" spans="1:13" ht="16.5">
      <c r="A36" s="53">
        <v>7</v>
      </c>
      <c r="B36" s="54" t="s">
        <v>44</v>
      </c>
      <c r="C36" s="54"/>
      <c r="D36" s="54"/>
      <c r="E36" s="73">
        <v>812</v>
      </c>
      <c r="F36" s="100">
        <f>E36*$H$15/$E$46</f>
        <v>8885.6546600619185</v>
      </c>
      <c r="G36" s="75">
        <f>F36*1000/$F$46</f>
        <v>96.689688020957348</v>
      </c>
      <c r="H36" s="75">
        <f t="shared" si="0"/>
        <v>823.66077637532749</v>
      </c>
      <c r="I36" s="75">
        <f>G36*$H$23/$G$46</f>
        <v>786.12583948559165</v>
      </c>
      <c r="J36" s="75">
        <f t="shared" si="1"/>
        <v>1609.786615860919</v>
      </c>
      <c r="L36" s="22"/>
      <c r="M36" s="12"/>
    </row>
    <row r="37" spans="1:13" ht="16.5">
      <c r="A37" s="53">
        <v>8</v>
      </c>
      <c r="B37" s="54" t="s">
        <v>45</v>
      </c>
      <c r="C37" s="54"/>
      <c r="D37" s="54"/>
      <c r="E37" s="73">
        <v>575.99999999999977</v>
      </c>
      <c r="F37" s="100">
        <f>E37*$H$15/$E$46</f>
        <v>6303.1244879256947</v>
      </c>
      <c r="G37" s="75">
        <f>F37*1000/$F$46</f>
        <v>68.587758990235741</v>
      </c>
      <c r="H37" s="75">
        <f t="shared" si="0"/>
        <v>584.27168373422228</v>
      </c>
      <c r="I37" s="75">
        <f>G37*$H$23/$G$46</f>
        <v>557.6459156942127</v>
      </c>
      <c r="J37" s="75">
        <f t="shared" si="1"/>
        <v>1141.9175994284351</v>
      </c>
      <c r="L37" s="22"/>
      <c r="M37" s="12"/>
    </row>
    <row r="38" spans="1:13" ht="16.5">
      <c r="A38" s="53">
        <v>9</v>
      </c>
      <c r="B38" s="54" t="s">
        <v>46</v>
      </c>
      <c r="C38" s="54"/>
      <c r="D38" s="54"/>
      <c r="E38" s="73">
        <v>312</v>
      </c>
      <c r="F38" s="100">
        <f>E38*$H$15/$E$46</f>
        <v>3414.1924309597521</v>
      </c>
      <c r="G38" s="75">
        <f>F38*1000/$F$46</f>
        <v>37.151702786377705</v>
      </c>
      <c r="H38" s="75">
        <f t="shared" si="0"/>
        <v>316.48049535603718</v>
      </c>
      <c r="I38" s="75">
        <f>G38*$H$23/$G$46</f>
        <v>302.05820433436526</v>
      </c>
      <c r="J38" s="75">
        <f t="shared" si="1"/>
        <v>618.53869969040238</v>
      </c>
      <c r="L38" s="22"/>
      <c r="M38" s="12"/>
    </row>
    <row r="39" spans="1:13" ht="16.5">
      <c r="A39" s="53">
        <v>10</v>
      </c>
      <c r="B39" s="54" t="s">
        <v>47</v>
      </c>
      <c r="C39" s="54"/>
      <c r="D39" s="54"/>
      <c r="E39" s="73">
        <v>420</v>
      </c>
      <c r="F39" s="100">
        <f>E39*$H$15/$E$46</f>
        <v>4596.0282724458211</v>
      </c>
      <c r="G39" s="75">
        <f>F39*1000/$F$46</f>
        <v>50.011907597046921</v>
      </c>
      <c r="H39" s="75">
        <f t="shared" si="0"/>
        <v>426.03143605620386</v>
      </c>
      <c r="I39" s="75">
        <f>G39*$H$23/$G$46</f>
        <v>406.61681352703027</v>
      </c>
      <c r="J39" s="75">
        <f t="shared" si="1"/>
        <v>832.64824958323413</v>
      </c>
      <c r="L39" s="55" t="s">
        <v>49</v>
      </c>
    </row>
    <row r="40" spans="1:13" ht="16.5">
      <c r="A40" s="53">
        <v>11</v>
      </c>
      <c r="B40" s="54" t="s">
        <v>48</v>
      </c>
      <c r="C40" s="54"/>
      <c r="D40" s="54"/>
      <c r="E40" s="73">
        <v>535.99999999999977</v>
      </c>
      <c r="F40" s="100">
        <f>E40*$H$15/$E$46</f>
        <v>5865.4075095975213</v>
      </c>
      <c r="G40" s="75">
        <f>F40*1000/$F$46</f>
        <v>63.824720171469373</v>
      </c>
      <c r="H40" s="75">
        <f t="shared" si="0"/>
        <v>543.69726125267903</v>
      </c>
      <c r="I40" s="75">
        <f>G40*$H$23/$G$46</f>
        <v>518.92050488211464</v>
      </c>
      <c r="J40" s="75">
        <f t="shared" si="1"/>
        <v>1062.6177661347938</v>
      </c>
      <c r="L40" s="56"/>
      <c r="M40" s="12"/>
    </row>
    <row r="41" spans="1:13" ht="16.5">
      <c r="A41" s="53">
        <v>12</v>
      </c>
      <c r="B41" s="54" t="s">
        <v>50</v>
      </c>
      <c r="C41" s="54"/>
      <c r="D41" s="54"/>
      <c r="E41" s="73">
        <v>640</v>
      </c>
      <c r="F41" s="100">
        <f>E41*$H$15/$E$46</f>
        <v>7003.4716532507746</v>
      </c>
      <c r="G41" s="75">
        <f>F41*1000/$F$46</f>
        <v>76.208621100261965</v>
      </c>
      <c r="H41" s="75">
        <f t="shared" si="0"/>
        <v>649.19075970469157</v>
      </c>
      <c r="I41" s="75">
        <f>G41*$H$23/$G$46</f>
        <v>619.6065729935699</v>
      </c>
      <c r="J41" s="75">
        <f t="shared" si="1"/>
        <v>1268.7973326982615</v>
      </c>
      <c r="L41" s="22"/>
      <c r="M41" s="12"/>
    </row>
    <row r="42" spans="1:13" ht="16.5">
      <c r="A42" s="53">
        <v>13</v>
      </c>
      <c r="B42" s="54" t="s">
        <v>51</v>
      </c>
      <c r="C42" s="54"/>
      <c r="D42" s="54"/>
      <c r="E42" s="73">
        <v>440</v>
      </c>
      <c r="F42" s="100">
        <f>E42*$H$15/$E$46</f>
        <v>4814.8867616099078</v>
      </c>
      <c r="G42" s="75">
        <f>F42*1000/$F$46</f>
        <v>52.393427006430109</v>
      </c>
      <c r="H42" s="75">
        <f t="shared" si="0"/>
        <v>446.31864729697548</v>
      </c>
      <c r="I42" s="75">
        <f>G42*$H$23/$G$46</f>
        <v>425.97951893307931</v>
      </c>
      <c r="J42" s="75">
        <f t="shared" si="1"/>
        <v>872.29816623005479</v>
      </c>
      <c r="L42" s="22"/>
      <c r="M42" s="12"/>
    </row>
    <row r="43" spans="1:13" ht="16.5">
      <c r="A43" s="53">
        <v>14</v>
      </c>
      <c r="B43" s="54" t="s">
        <v>52</v>
      </c>
      <c r="C43" s="54"/>
      <c r="D43" s="54"/>
      <c r="E43" s="73">
        <v>33.999999999999986</v>
      </c>
      <c r="F43" s="100">
        <f>E43*$H$15/$E$46</f>
        <v>372.05943157894723</v>
      </c>
      <c r="G43" s="75">
        <f>F43*1000/$F$46</f>
        <v>4.0485829959514152</v>
      </c>
      <c r="H43" s="75">
        <f t="shared" si="0"/>
        <v>34.488259109311727</v>
      </c>
      <c r="I43" s="75">
        <f>G43*$H$23/$G$46</f>
        <v>32.916599190283385</v>
      </c>
      <c r="J43" s="75">
        <f t="shared" si="1"/>
        <v>67.404858299595105</v>
      </c>
      <c r="L43" s="22"/>
      <c r="M43" s="12"/>
    </row>
    <row r="44" spans="1:13" ht="16.5">
      <c r="A44" s="53">
        <v>15</v>
      </c>
      <c r="B44" s="54" t="s">
        <v>53</v>
      </c>
      <c r="C44" s="54"/>
      <c r="D44" s="54"/>
      <c r="E44" s="73">
        <v>640</v>
      </c>
      <c r="F44" s="100">
        <f>E44*$H$15/$E$46</f>
        <v>7003.4716532507746</v>
      </c>
      <c r="G44" s="75">
        <f>F44*1000/$F$46</f>
        <v>76.208621100261965</v>
      </c>
      <c r="H44" s="75">
        <f t="shared" si="0"/>
        <v>649.19075970469157</v>
      </c>
      <c r="I44" s="75">
        <f>G44*$H$23/$G$46</f>
        <v>619.6065729935699</v>
      </c>
      <c r="J44" s="75">
        <f t="shared" si="1"/>
        <v>1268.7973326982615</v>
      </c>
      <c r="L44" s="22"/>
      <c r="M44" s="12"/>
    </row>
    <row r="45" spans="1:13" ht="16.5">
      <c r="A45" s="53">
        <v>16</v>
      </c>
      <c r="B45" s="54" t="s">
        <v>54</v>
      </c>
      <c r="C45" s="54"/>
      <c r="D45" s="54"/>
      <c r="E45" s="73">
        <v>816</v>
      </c>
      <c r="F45" s="100">
        <f>E45*$H$15/$E$46</f>
        <v>8929.4263578947375</v>
      </c>
      <c r="G45" s="75">
        <f>F45*1000/$F$46</f>
        <v>97.165991902834008</v>
      </c>
      <c r="H45" s="75">
        <f t="shared" si="0"/>
        <v>827.7182186234819</v>
      </c>
      <c r="I45" s="75">
        <f>G45*$H$23/$G$46</f>
        <v>789.99838056680164</v>
      </c>
      <c r="J45" s="75">
        <f t="shared" si="1"/>
        <v>1617.7165991902834</v>
      </c>
      <c r="L45" s="22"/>
      <c r="M45" s="2"/>
    </row>
    <row r="46" spans="1:13" ht="16.5">
      <c r="A46" s="101">
        <f>MAXA(A30,A45)</f>
        <v>16</v>
      </c>
      <c r="B46" s="57" t="s">
        <v>55</v>
      </c>
      <c r="C46" s="58"/>
      <c r="D46" s="59"/>
      <c r="E46" s="84">
        <v>8398</v>
      </c>
      <c r="F46" s="83">
        <f>H15</f>
        <v>91898.679600000003</v>
      </c>
      <c r="G46" s="83">
        <v>1000</v>
      </c>
      <c r="H46" s="83">
        <f>H24</f>
        <v>8518.6</v>
      </c>
      <c r="I46" s="83">
        <f t="shared" ref="G46:J46" si="2">SUM(I30:I45)</f>
        <v>8130.4</v>
      </c>
      <c r="J46" s="83">
        <f t="shared" si="2"/>
        <v>16648.999999999996</v>
      </c>
      <c r="K46" s="60"/>
      <c r="L46" s="60"/>
      <c r="M46" s="2"/>
    </row>
    <row r="47" spans="1:13" ht="15.75">
      <c r="B47" s="62"/>
      <c r="C47" s="62"/>
      <c r="D47" s="62"/>
      <c r="E47" s="62"/>
      <c r="F47" s="62"/>
      <c r="G47" s="62"/>
      <c r="H47" s="62"/>
      <c r="I47" s="94"/>
      <c r="J47" s="62"/>
      <c r="K47" s="62"/>
      <c r="L47" s="62"/>
      <c r="M47" s="13"/>
    </row>
    <row r="48" spans="1:13" ht="15.75">
      <c r="A48" s="61" t="s">
        <v>56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13"/>
    </row>
    <row r="49" spans="1:13" ht="15.75">
      <c r="A49" s="61" t="s">
        <v>57</v>
      </c>
      <c r="B49" s="63"/>
      <c r="C49" s="64"/>
      <c r="D49" s="65"/>
      <c r="E49" s="66"/>
      <c r="F49" s="64"/>
      <c r="G49" s="67"/>
      <c r="H49" s="68"/>
      <c r="I49" s="69"/>
      <c r="J49" s="65"/>
      <c r="K49" s="65"/>
      <c r="L49" s="70"/>
      <c r="M49" s="13"/>
    </row>
    <row r="50" spans="1:13" ht="16.5">
      <c r="A50" s="15"/>
      <c r="B50" s="14"/>
      <c r="C50" s="17"/>
      <c r="D50" s="17"/>
      <c r="E50" s="17"/>
      <c r="F50" s="17"/>
      <c r="G50" s="17"/>
      <c r="H50" s="17"/>
      <c r="I50" s="17"/>
      <c r="J50" s="16"/>
      <c r="K50" s="16"/>
      <c r="L50" s="13"/>
      <c r="M50" s="13"/>
    </row>
    <row r="51" spans="1:13">
      <c r="A51" s="13"/>
      <c r="B51" s="13"/>
      <c r="C51" s="16"/>
      <c r="D51" s="16"/>
      <c r="E51" s="16"/>
      <c r="F51" s="16"/>
      <c r="G51" s="16"/>
      <c r="H51" s="16"/>
      <c r="I51" s="16"/>
      <c r="J51" s="16"/>
      <c r="K51" s="16"/>
      <c r="L51" s="13"/>
      <c r="M51" s="13"/>
    </row>
    <row r="52" spans="1:1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</sheetData>
  <sheetProtection password="F3B8" sheet="1" objects="1" scenarios="1" selectLockedCells="1"/>
  <mergeCells count="14">
    <mergeCell ref="A6:F6"/>
    <mergeCell ref="I6:L6"/>
    <mergeCell ref="A7:F7"/>
    <mergeCell ref="I7:L7"/>
    <mergeCell ref="A8:F8"/>
    <mergeCell ref="A15:F15"/>
    <mergeCell ref="A11:F11"/>
    <mergeCell ref="A12:F12"/>
    <mergeCell ref="A13:F13"/>
    <mergeCell ref="I5:L5"/>
    <mergeCell ref="F3:L3"/>
    <mergeCell ref="A9:F9"/>
    <mergeCell ref="A10:F10"/>
    <mergeCell ref="F2:M2"/>
  </mergeCells>
  <pageMargins left="0.7" right="0.7" top="0.75" bottom="0.75" header="0.3" footer="0.3"/>
  <pageSetup paperSize="9" scale="56" orientation="portrait" horizontalDpi="0" verticalDpi="0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2025-10-04T05:08:38Z</dcterms:created>
  <dcterms:modified xsi:type="dcterms:W3CDTF">2025-10-05T05:25:40Z</dcterms:modified>
</cp:coreProperties>
</file>