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9980" windowHeight="7680"/>
  </bookViews>
  <sheets>
    <sheet name="Foglio1" sheetId="1" r:id="rId1"/>
    <sheet name="Foglio2" sheetId="2" r:id="rId2"/>
    <sheet name="Foglio3" sheetId="3" r:id="rId3"/>
    <sheet name="Foglio4" sheetId="4" r:id="rId4"/>
    <sheet name="Foglio5" sheetId="5" r:id="rId5"/>
    <sheet name="Foglio6" sheetId="6" r:id="rId6"/>
    <sheet name="Foglio7" sheetId="7" r:id="rId7"/>
    <sheet name="Foglio8" sheetId="8" r:id="rId8"/>
    <sheet name="Foglio9" sheetId="9" r:id="rId9"/>
    <sheet name="Foglio10" sheetId="10" r:id="rId10"/>
    <sheet name="Foglio11" sheetId="11" r:id="rId11"/>
    <sheet name="Foglio12" sheetId="12" r:id="rId12"/>
    <sheet name="Foglio13" sheetId="13" r:id="rId13"/>
  </sheets>
  <definedNames>
    <definedName name="_xlnm.Print_Area" localSheetId="0">Foglio1!$A$1:$M$58</definedName>
  </definedNames>
  <calcPr calcId="125725"/>
</workbook>
</file>

<file path=xl/calcChain.xml><?xml version="1.0" encoding="utf-8"?>
<calcChain xmlns="http://schemas.openxmlformats.org/spreadsheetml/2006/main">
  <c r="H21" i="1"/>
  <c r="H22" s="1"/>
  <c r="H23"/>
  <c r="H31" s="1"/>
  <c r="A45"/>
  <c r="H44" l="1"/>
  <c r="H40"/>
  <c r="H36"/>
  <c r="H32"/>
  <c r="H24"/>
  <c r="H29"/>
  <c r="H41"/>
  <c r="H37"/>
  <c r="H33"/>
  <c r="H42"/>
  <c r="H38"/>
  <c r="H34"/>
  <c r="H30"/>
  <c r="H43"/>
  <c r="H39"/>
  <c r="H35"/>
  <c r="H15"/>
  <c r="H13"/>
  <c r="H14" s="1"/>
  <c r="H9"/>
  <c r="H45" l="1"/>
  <c r="F33"/>
  <c r="F37"/>
  <c r="F41"/>
  <c r="F29"/>
  <c r="F32"/>
  <c r="F36"/>
  <c r="F40"/>
  <c r="F44"/>
  <c r="F35"/>
  <c r="F39"/>
  <c r="F43"/>
  <c r="F34"/>
  <c r="F38"/>
  <c r="F42"/>
  <c r="F31"/>
  <c r="F30"/>
  <c r="F45"/>
  <c r="G31" l="1"/>
  <c r="G35"/>
  <c r="G39"/>
  <c r="G43"/>
  <c r="G33"/>
  <c r="G37"/>
  <c r="G41"/>
  <c r="G29"/>
  <c r="G36"/>
  <c r="G44"/>
  <c r="G30"/>
  <c r="G34"/>
  <c r="G38"/>
  <c r="G42"/>
  <c r="G32"/>
  <c r="G40"/>
  <c r="G45" l="1"/>
  <c r="I38" s="1"/>
  <c r="J38" s="1"/>
  <c r="I42" l="1"/>
  <c r="J42" s="1"/>
  <c r="I39"/>
  <c r="J39" s="1"/>
  <c r="I31"/>
  <c r="J31" s="1"/>
  <c r="I33"/>
  <c r="J33" s="1"/>
  <c r="I30"/>
  <c r="J30" s="1"/>
  <c r="I29"/>
  <c r="J29" s="1"/>
  <c r="I41"/>
  <c r="J41" s="1"/>
  <c r="I44"/>
  <c r="J44" s="1"/>
  <c r="I36"/>
  <c r="J36" s="1"/>
  <c r="I35"/>
  <c r="J35" s="1"/>
  <c r="I43"/>
  <c r="J43" s="1"/>
  <c r="I37"/>
  <c r="J37" s="1"/>
  <c r="I34"/>
  <c r="J34" s="1"/>
  <c r="I32"/>
  <c r="J32" s="1"/>
  <c r="I40"/>
  <c r="J40" s="1"/>
  <c r="I45" l="1"/>
  <c r="J45"/>
</calcChain>
</file>

<file path=xl/sharedStrings.xml><?xml version="1.0" encoding="utf-8"?>
<sst xmlns="http://schemas.openxmlformats.org/spreadsheetml/2006/main" count="92" uniqueCount="75">
  <si>
    <t xml:space="preserve">Consumo di combustibile (Gestore)                       </t>
  </si>
  <si>
    <t>Nmc</t>
  </si>
  <si>
    <t>valutazione dispersioni termiche</t>
  </si>
  <si>
    <t>Costo combustibile (Gestore)</t>
  </si>
  <si>
    <t>€</t>
  </si>
  <si>
    <t>in conformità alla UNI 2200-2013</t>
  </si>
  <si>
    <t>Energia Metano</t>
  </si>
  <si>
    <t>kWh/Nmc</t>
  </si>
  <si>
    <t>edificio</t>
  </si>
  <si>
    <t>A</t>
  </si>
  <si>
    <t>B</t>
  </si>
  <si>
    <t>C</t>
  </si>
  <si>
    <t>Energia combustibile</t>
  </si>
  <si>
    <t>kWh tot.</t>
  </si>
  <si>
    <t>1piano</t>
  </si>
  <si>
    <t>Consumo energia elettrica (Gestore)</t>
  </si>
  <si>
    <t>kWh elettr.</t>
  </si>
  <si>
    <t>2 piani</t>
  </si>
  <si>
    <t>Costo energia elettrica (Gestore)</t>
  </si>
  <si>
    <t>3 piani</t>
  </si>
  <si>
    <t>%</t>
  </si>
  <si>
    <t>oltre 4 p.</t>
  </si>
  <si>
    <t>Utilizzo effettivo energia termica</t>
  </si>
  <si>
    <t>kWh</t>
  </si>
  <si>
    <t>Costo unitario energia termica</t>
  </si>
  <si>
    <t>€/Nm3</t>
  </si>
  <si>
    <t>Quota variabile</t>
  </si>
  <si>
    <t>Spesa conduzione e manutenz. (Amministr)</t>
  </si>
  <si>
    <t>Spese di servizio generale (Amministr.)</t>
  </si>
  <si>
    <t>Spesa complessiva</t>
  </si>
  <si>
    <t>utenza</t>
  </si>
  <si>
    <t>sommat.</t>
  </si>
  <si>
    <t>Millesimi</t>
  </si>
  <si>
    <t>spese da</t>
  </si>
  <si>
    <t xml:space="preserve">spese </t>
  </si>
  <si>
    <t>TOTALE</t>
  </si>
  <si>
    <t>lettura</t>
  </si>
  <si>
    <t>energetici</t>
  </si>
  <si>
    <t>contatori</t>
  </si>
  <si>
    <t>involontarie</t>
  </si>
  <si>
    <t>spese</t>
  </si>
  <si>
    <t>ripartitori</t>
  </si>
  <si>
    <t xml:space="preserve"> terminali** </t>
  </si>
  <si>
    <t>D</t>
  </si>
  <si>
    <t>E</t>
  </si>
  <si>
    <t>F</t>
  </si>
  <si>
    <t>G</t>
  </si>
  <si>
    <t>H</t>
  </si>
  <si>
    <t>I</t>
  </si>
  <si>
    <t>L</t>
  </si>
  <si>
    <t>M</t>
  </si>
  <si>
    <t xml:space="preserve">  sonda remota</t>
  </si>
  <si>
    <t>N</t>
  </si>
  <si>
    <t>O</t>
  </si>
  <si>
    <t>P</t>
  </si>
  <si>
    <t>Q</t>
  </si>
  <si>
    <t>R</t>
  </si>
  <si>
    <t xml:space="preserve">                             totale </t>
  </si>
  <si>
    <t xml:space="preserve">     (*) sommatoria potenze installate nei singoli appartamenti da calcolo teorico prodotto dal tecnico autorizzato</t>
  </si>
  <si>
    <t xml:space="preserve">     (**) millesimi energeti riferiti alle potenze installate negli appartamenti</t>
  </si>
  <si>
    <t>Quota fissa dipsersioni da Norma (Tabella 1) in mancanza di H12</t>
  </si>
  <si>
    <t>Costo   da lettura ripartitori (in volontarie)</t>
  </si>
  <si>
    <t>Utilizzo  energia termica  ripartitori</t>
  </si>
  <si>
    <t>Spese  volontarie da ripartitori di calore</t>
  </si>
  <si>
    <t>Spese da dispersioni termiche</t>
  </si>
  <si>
    <t>Spesa amministrative,manut., dispers. termiche ( involontarie)</t>
  </si>
  <si>
    <t>valori da untilizzare in mancanza di una indicazione del Progettista</t>
  </si>
  <si>
    <t>RIPARTIZIONE COSTI ENEGETICI  CONDOMINIO</t>
  </si>
  <si>
    <t>installazionei fan- coil</t>
  </si>
  <si>
    <t>consumi</t>
  </si>
  <si>
    <t>Faq.2422.1</t>
  </si>
  <si>
    <t>-</t>
  </si>
  <si>
    <t>Non indicato</t>
  </si>
  <si>
    <t>Tab.1</t>
  </si>
  <si>
    <r>
      <t xml:space="preserve">Rendimento medio stag.caldaia </t>
    </r>
    <r>
      <rPr>
        <b/>
        <sz val="12"/>
        <color theme="1"/>
        <rFont val="Arial Narrow"/>
        <family val="2"/>
      </rPr>
      <t>(Da relazione tecnica Progettista)</t>
    </r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</si>
</sst>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1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 Narrow"/>
      <family val="2"/>
    </font>
    <font>
      <sz val="20"/>
      <color theme="1"/>
      <name val="Arial Narrow"/>
      <family val="2"/>
    </font>
    <font>
      <b/>
      <sz val="20"/>
      <color theme="1"/>
      <name val="Arial Narrow"/>
      <family val="2"/>
    </font>
    <font>
      <sz val="11"/>
      <name val="Arial Narrow"/>
      <family val="2"/>
    </font>
    <font>
      <b/>
      <sz val="11"/>
      <color theme="1"/>
      <name val="Arial Narrow"/>
      <family val="2"/>
    </font>
    <font>
      <sz val="12"/>
      <color theme="1"/>
      <name val="Arial Narrow"/>
      <family val="2"/>
    </font>
    <font>
      <sz val="12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i/>
      <sz val="12"/>
      <color theme="1"/>
      <name val="Arial Narrow"/>
      <family val="2"/>
    </font>
    <font>
      <sz val="12"/>
      <color rgb="FFFF0000"/>
      <name val="Arial Narrow"/>
      <family val="2"/>
    </font>
    <font>
      <sz val="12"/>
      <color rgb="FFFF0000"/>
      <name val="Calibri"/>
      <family val="2"/>
      <scheme val="minor"/>
    </font>
    <font>
      <b/>
      <sz val="12"/>
      <color rgb="FFFF0000"/>
      <name val="Arial Narrow"/>
      <family val="2"/>
    </font>
    <font>
      <sz val="18"/>
      <color theme="1"/>
      <name val="Arial Black"/>
      <family val="2"/>
    </font>
    <font>
      <sz val="18"/>
      <color rgb="FF0070C0"/>
      <name val="Arial Black"/>
      <family val="2"/>
    </font>
    <font>
      <b/>
      <i/>
      <sz val="16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3" fillId="0" borderId="0" xfId="0" applyFont="1" applyBorder="1"/>
    <xf numFmtId="0" fontId="2" fillId="0" borderId="0" xfId="0" applyFont="1" applyBorder="1"/>
    <xf numFmtId="0" fontId="3" fillId="0" borderId="0" xfId="0" applyFont="1" applyFill="1" applyBorder="1"/>
    <xf numFmtId="0" fontId="4" fillId="0" borderId="0" xfId="0" applyFont="1" applyFill="1" applyBorder="1" applyAlignment="1"/>
    <xf numFmtId="0" fontId="3" fillId="0" borderId="0" xfId="0" applyFont="1" applyFill="1" applyBorder="1" applyAlignment="1"/>
    <xf numFmtId="0" fontId="2" fillId="0" borderId="0" xfId="0" applyFont="1" applyFill="1" applyBorder="1" applyAlignment="1"/>
    <xf numFmtId="49" fontId="5" fillId="0" borderId="0" xfId="0" applyNumberFormat="1" applyFont="1" applyFill="1" applyBorder="1" applyAlignment="1" applyProtection="1">
      <alignment horizontal="center"/>
      <protection locked="0" hidden="1"/>
    </xf>
    <xf numFmtId="165" fontId="2" fillId="0" borderId="0" xfId="0" applyNumberFormat="1" applyFont="1" applyFill="1" applyBorder="1" applyAlignment="1" applyProtection="1">
      <protection hidden="1"/>
    </xf>
    <xf numFmtId="1" fontId="2" fillId="0" borderId="0" xfId="0" applyNumberFormat="1" applyFont="1" applyFill="1" applyBorder="1" applyAlignment="1"/>
    <xf numFmtId="2" fontId="2" fillId="0" borderId="0" xfId="0" applyNumberFormat="1" applyFont="1" applyFill="1" applyBorder="1" applyAlignment="1" applyProtection="1">
      <alignment horizontal="center" vertical="center"/>
    </xf>
    <xf numFmtId="1" fontId="6" fillId="0" borderId="0" xfId="0" applyNumberFormat="1" applyFont="1" applyFill="1" applyBorder="1" applyAlignment="1"/>
    <xf numFmtId="0" fontId="2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Fill="1" applyBorder="1"/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left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7" xfId="0" applyFont="1" applyBorder="1" applyAlignment="1">
      <alignment horizontal="right"/>
    </xf>
    <xf numFmtId="0" fontId="7" fillId="0" borderId="7" xfId="0" applyFont="1" applyFill="1" applyBorder="1" applyAlignment="1" applyProtection="1">
      <alignment horizontal="center" vertical="center"/>
    </xf>
    <xf numFmtId="0" fontId="7" fillId="0" borderId="3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0" xfId="0" applyFont="1"/>
    <xf numFmtId="0" fontId="7" fillId="0" borderId="0" xfId="0" applyFont="1" applyFill="1" applyBorder="1" applyAlignment="1" applyProtection="1">
      <alignment horizontal="left" vertical="center"/>
      <protection locked="0" hidden="1"/>
    </xf>
    <xf numFmtId="2" fontId="7" fillId="0" borderId="0" xfId="0" applyNumberFormat="1" applyFont="1" applyFill="1" applyBorder="1" applyAlignment="1" applyProtection="1">
      <alignment horizontal="left" vertical="center"/>
      <protection hidden="1"/>
    </xf>
    <xf numFmtId="165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/>
    <xf numFmtId="0" fontId="7" fillId="0" borderId="9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left" vertical="center"/>
    </xf>
    <xf numFmtId="0" fontId="7" fillId="0" borderId="4" xfId="0" applyFont="1" applyFill="1" applyBorder="1" applyAlignment="1" applyProtection="1">
      <alignment horizontal="left" vertical="center"/>
    </xf>
    <xf numFmtId="0" fontId="7" fillId="0" borderId="5" xfId="0" applyFont="1" applyFill="1" applyBorder="1" applyAlignment="1" applyProtection="1">
      <alignment horizontal="left" vertical="center"/>
    </xf>
    <xf numFmtId="0" fontId="7" fillId="0" borderId="6" xfId="0" applyFont="1" applyFill="1" applyBorder="1" applyAlignment="1" applyProtection="1">
      <alignment horizontal="left" vertical="center"/>
    </xf>
    <xf numFmtId="0" fontId="7" fillId="0" borderId="10" xfId="0" applyFont="1" applyFill="1" applyBorder="1" applyAlignment="1" applyProtection="1">
      <alignment horizontal="left" vertical="center"/>
    </xf>
    <xf numFmtId="0" fontId="7" fillId="0" borderId="9" xfId="0" applyFont="1" applyFill="1" applyBorder="1" applyAlignment="1" applyProtection="1">
      <alignment horizontal="center"/>
      <protection hidden="1"/>
    </xf>
    <xf numFmtId="0" fontId="7" fillId="0" borderId="0" xfId="0" applyFont="1" applyFill="1" applyBorder="1" applyProtection="1">
      <protection hidden="1"/>
    </xf>
    <xf numFmtId="0" fontId="7" fillId="0" borderId="0" xfId="0" applyFont="1" applyFill="1" applyBorder="1" applyAlignment="1" applyProtection="1">
      <alignment horizontal="center" vertical="center"/>
      <protection hidden="1"/>
    </xf>
    <xf numFmtId="165" fontId="7" fillId="0" borderId="0" xfId="0" applyNumberFormat="1" applyFont="1" applyFill="1" applyBorder="1" applyAlignment="1" applyProtection="1">
      <alignment horizontal="center" vertical="center"/>
      <protection hidden="1"/>
    </xf>
    <xf numFmtId="1" fontId="7" fillId="0" borderId="0" xfId="0" applyNumberFormat="1" applyFont="1" applyFill="1" applyBorder="1" applyAlignment="1">
      <alignment horizont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/>
      <protection locked="0"/>
    </xf>
    <xf numFmtId="0" fontId="7" fillId="0" borderId="1" xfId="0" applyFont="1" applyFill="1" applyBorder="1" applyAlignment="1" applyProtection="1">
      <alignment horizontal="center"/>
    </xf>
    <xf numFmtId="1" fontId="8" fillId="0" borderId="1" xfId="0" applyNumberFormat="1" applyFont="1" applyFill="1" applyBorder="1" applyAlignment="1" applyProtection="1">
      <alignment horizontal="center" vertical="center"/>
    </xf>
    <xf numFmtId="164" fontId="7" fillId="0" borderId="3" xfId="0" applyNumberFormat="1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 applyProtection="1">
      <alignment horizontal="center"/>
      <protection locked="0"/>
    </xf>
    <xf numFmtId="0" fontId="7" fillId="0" borderId="3" xfId="0" applyFont="1" applyFill="1" applyBorder="1" applyAlignment="1" applyProtection="1">
      <alignment horizontal="center"/>
    </xf>
    <xf numFmtId="1" fontId="8" fillId="0" borderId="3" xfId="0" applyNumberFormat="1" applyFont="1" applyFill="1" applyBorder="1" applyAlignment="1" applyProtection="1">
      <alignment horizontal="center" vertical="center"/>
    </xf>
    <xf numFmtId="0" fontId="7" fillId="0" borderId="0" xfId="0" applyFont="1" applyBorder="1" applyAlignment="1">
      <alignment horizontal="center"/>
    </xf>
    <xf numFmtId="164" fontId="7" fillId="0" borderId="8" xfId="0" applyNumberFormat="1" applyFont="1" applyBorder="1" applyAlignment="1" applyProtection="1">
      <alignment horizontal="center" vertical="center"/>
      <protection locked="0"/>
    </xf>
    <xf numFmtId="0" fontId="7" fillId="0" borderId="8" xfId="0" applyFont="1" applyFill="1" applyBorder="1" applyAlignment="1" applyProtection="1">
      <alignment horizontal="center" vertical="center"/>
      <protection locked="0"/>
    </xf>
    <xf numFmtId="0" fontId="7" fillId="0" borderId="8" xfId="0" applyFont="1" applyFill="1" applyBorder="1" applyAlignment="1" applyProtection="1">
      <alignment horizontal="center"/>
    </xf>
    <xf numFmtId="0" fontId="7" fillId="0" borderId="0" xfId="0" applyFont="1" applyBorder="1"/>
    <xf numFmtId="0" fontId="7" fillId="0" borderId="3" xfId="0" applyFont="1" applyFill="1" applyBorder="1" applyAlignment="1" applyProtection="1">
      <alignment horizontal="center" vertical="center"/>
      <protection locked="0" hidden="1"/>
    </xf>
    <xf numFmtId="0" fontId="7" fillId="0" borderId="3" xfId="0" applyFont="1" applyFill="1" applyBorder="1" applyAlignment="1" applyProtection="1">
      <alignment horizontal="center"/>
      <protection locked="0" hidden="1"/>
    </xf>
    <xf numFmtId="0" fontId="9" fillId="0" borderId="9" xfId="0" applyFont="1" applyBorder="1" applyAlignment="1">
      <alignment horizontal="center"/>
    </xf>
    <xf numFmtId="0" fontId="9" fillId="0" borderId="0" xfId="0" applyFont="1"/>
    <xf numFmtId="0" fontId="7" fillId="0" borderId="13" xfId="0" applyFont="1" applyFill="1" applyBorder="1" applyAlignment="1" applyProtection="1">
      <alignment horizontal="left"/>
      <protection locked="0" hidden="1"/>
    </xf>
    <xf numFmtId="0" fontId="7" fillId="0" borderId="14" xfId="0" applyFont="1" applyFill="1" applyBorder="1" applyAlignment="1" applyProtection="1">
      <alignment horizontal="left"/>
      <protection locked="0" hidden="1"/>
    </xf>
    <xf numFmtId="0" fontId="7" fillId="0" borderId="15" xfId="0" applyFont="1" applyFill="1" applyBorder="1" applyAlignment="1" applyProtection="1">
      <alignment horizontal="left"/>
      <protection locked="0" hidden="1"/>
    </xf>
    <xf numFmtId="0" fontId="7" fillId="0" borderId="0" xfId="0" applyFont="1" applyFill="1" applyBorder="1" applyAlignment="1" applyProtection="1">
      <alignment horizontal="center" vertical="center"/>
      <protection locked="0" hidden="1"/>
    </xf>
    <xf numFmtId="0" fontId="7" fillId="0" borderId="0" xfId="0" applyFont="1" applyFill="1" applyBorder="1" applyAlignment="1" applyProtection="1">
      <alignment horizontal="center"/>
      <protection locked="0" hidden="1"/>
    </xf>
    <xf numFmtId="1" fontId="7" fillId="0" borderId="0" xfId="0" applyNumberFormat="1" applyFont="1" applyFill="1" applyBorder="1" applyAlignment="1" applyProtection="1">
      <alignment horizontal="center" vertical="center"/>
    </xf>
    <xf numFmtId="2" fontId="7" fillId="0" borderId="0" xfId="0" applyNumberFormat="1" applyFont="1" applyFill="1" applyBorder="1" applyAlignment="1" applyProtection="1">
      <alignment horizontal="center"/>
    </xf>
    <xf numFmtId="2" fontId="9" fillId="0" borderId="0" xfId="0" applyNumberFormat="1" applyFont="1" applyFill="1" applyBorder="1" applyAlignment="1" applyProtection="1">
      <alignment horizontal="center"/>
    </xf>
    <xf numFmtId="0" fontId="10" fillId="0" borderId="0" xfId="0" applyFont="1"/>
    <xf numFmtId="0" fontId="11" fillId="0" borderId="0" xfId="0" applyFont="1" applyFill="1" applyBorder="1" applyAlignment="1" applyProtection="1">
      <alignment horizontal="left" vertical="center"/>
      <protection locked="0" hidden="1"/>
    </xf>
    <xf numFmtId="0" fontId="7" fillId="0" borderId="0" xfId="0" applyFont="1" applyFill="1" applyBorder="1" applyAlignment="1" applyProtection="1">
      <alignment horizontal="left" vertical="center"/>
      <protection locked="0" hidden="1"/>
    </xf>
    <xf numFmtId="2" fontId="7" fillId="0" borderId="0" xfId="0" applyNumberFormat="1" applyFont="1" applyFill="1" applyBorder="1" applyAlignment="1" applyProtection="1">
      <alignment horizontal="center" vertical="center"/>
      <protection hidden="1"/>
    </xf>
    <xf numFmtId="0" fontId="8" fillId="0" borderId="0" xfId="0" applyFont="1" applyFill="1" applyBorder="1" applyAlignment="1" applyProtection="1">
      <alignment horizontal="left" vertical="center"/>
    </xf>
    <xf numFmtId="0" fontId="12" fillId="0" borderId="0" xfId="0" applyFont="1" applyFill="1" applyBorder="1" applyAlignment="1">
      <alignment horizontal="left"/>
    </xf>
    <xf numFmtId="0" fontId="13" fillId="0" borderId="0" xfId="0" applyFont="1" applyBorder="1"/>
    <xf numFmtId="0" fontId="13" fillId="0" borderId="0" xfId="0" applyFont="1" applyBorder="1" applyAlignment="1">
      <alignment vertical="center"/>
    </xf>
    <xf numFmtId="2" fontId="12" fillId="0" borderId="0" xfId="0" applyNumberFormat="1" applyFont="1" applyFill="1" applyBorder="1" applyProtection="1">
      <protection hidden="1"/>
    </xf>
    <xf numFmtId="2" fontId="14" fillId="0" borderId="0" xfId="0" applyNumberFormat="1" applyFont="1" applyFill="1" applyBorder="1" applyAlignment="1" applyProtection="1">
      <alignment horizontal="center" vertical="center"/>
      <protection hidden="1"/>
    </xf>
    <xf numFmtId="0" fontId="13" fillId="0" borderId="0" xfId="0" applyFont="1" applyFill="1" applyBorder="1"/>
    <xf numFmtId="0" fontId="10" fillId="0" borderId="0" xfId="0" applyFont="1" applyBorder="1"/>
    <xf numFmtId="0" fontId="7" fillId="2" borderId="1" xfId="0" applyFont="1" applyFill="1" applyBorder="1" applyAlignment="1" applyProtection="1">
      <alignment horizontal="center"/>
      <protection locked="0"/>
    </xf>
    <xf numFmtId="1" fontId="7" fillId="3" borderId="3" xfId="0" applyNumberFormat="1" applyFont="1" applyFill="1" applyBorder="1" applyAlignment="1" applyProtection="1">
      <alignment horizontal="center" vertical="center"/>
      <protection hidden="1"/>
    </xf>
    <xf numFmtId="0" fontId="7" fillId="2" borderId="3" xfId="0" applyFont="1" applyFill="1" applyBorder="1" applyAlignment="1" applyProtection="1">
      <alignment horizontal="center" vertical="center"/>
      <protection locked="0" hidden="1"/>
    </xf>
    <xf numFmtId="0" fontId="7" fillId="3" borderId="3" xfId="0" applyFont="1" applyFill="1" applyBorder="1" applyAlignment="1" applyProtection="1">
      <alignment horizontal="center" vertical="center"/>
      <protection hidden="1"/>
    </xf>
    <xf numFmtId="2" fontId="7" fillId="3" borderId="3" xfId="0" applyNumberFormat="1" applyFont="1" applyFill="1" applyBorder="1" applyAlignment="1" applyProtection="1">
      <alignment horizontal="center" vertical="center"/>
      <protection hidden="1"/>
    </xf>
    <xf numFmtId="2" fontId="7" fillId="3" borderId="8" xfId="0" applyNumberFormat="1" applyFont="1" applyFill="1" applyBorder="1" applyAlignment="1" applyProtection="1">
      <alignment horizontal="center" vertical="center"/>
      <protection hidden="1"/>
    </xf>
    <xf numFmtId="0" fontId="7" fillId="3" borderId="3" xfId="0" applyFont="1" applyFill="1" applyBorder="1" applyAlignment="1" applyProtection="1">
      <alignment horizontal="center" vertical="center"/>
    </xf>
    <xf numFmtId="2" fontId="7" fillId="3" borderId="3" xfId="0" applyNumberFormat="1" applyFont="1" applyFill="1" applyBorder="1" applyAlignment="1" applyProtection="1">
      <alignment horizontal="center" vertical="center"/>
    </xf>
    <xf numFmtId="2" fontId="8" fillId="3" borderId="3" xfId="0" applyNumberFormat="1" applyFont="1" applyFill="1" applyBorder="1" applyAlignment="1" applyProtection="1">
      <alignment horizontal="center" vertical="center"/>
    </xf>
    <xf numFmtId="164" fontId="7" fillId="3" borderId="3" xfId="0" applyNumberFormat="1" applyFont="1" applyFill="1" applyBorder="1" applyAlignment="1" applyProtection="1">
      <alignment horizontal="center" vertical="center"/>
      <protection hidden="1"/>
    </xf>
    <xf numFmtId="2" fontId="7" fillId="3" borderId="8" xfId="0" applyNumberFormat="1" applyFont="1" applyFill="1" applyBorder="1" applyAlignment="1" applyProtection="1">
      <alignment horizontal="center" vertical="center"/>
    </xf>
    <xf numFmtId="2" fontId="8" fillId="3" borderId="8" xfId="0" applyNumberFormat="1" applyFont="1" applyFill="1" applyBorder="1" applyAlignment="1" applyProtection="1">
      <alignment horizontal="center" vertical="center"/>
    </xf>
    <xf numFmtId="165" fontId="7" fillId="3" borderId="7" xfId="0" applyNumberFormat="1" applyFont="1" applyFill="1" applyBorder="1" applyAlignment="1" applyProtection="1">
      <alignment horizontal="center" vertical="center"/>
      <protection hidden="1"/>
    </xf>
    <xf numFmtId="1" fontId="8" fillId="3" borderId="7" xfId="0" applyNumberFormat="1" applyFont="1" applyFill="1" applyBorder="1" applyAlignment="1" applyProtection="1">
      <alignment horizontal="center" vertical="center"/>
      <protection hidden="1"/>
    </xf>
    <xf numFmtId="0" fontId="7" fillId="0" borderId="11" xfId="0" applyFont="1" applyFill="1" applyBorder="1" applyAlignment="1" applyProtection="1">
      <alignment vertical="center"/>
      <protection locked="0"/>
    </xf>
    <xf numFmtId="0" fontId="7" fillId="0" borderId="12" xfId="0" applyFont="1" applyFill="1" applyBorder="1" applyAlignment="1" applyProtection="1">
      <alignment vertical="center"/>
      <protection locked="0"/>
    </xf>
    <xf numFmtId="0" fontId="7" fillId="0" borderId="2" xfId="0" applyFont="1" applyFill="1" applyBorder="1" applyAlignment="1" applyProtection="1">
      <alignment vertical="center"/>
      <protection locked="0"/>
    </xf>
    <xf numFmtId="0" fontId="7" fillId="0" borderId="9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7" fillId="0" borderId="4" xfId="0" applyFont="1" applyFill="1" applyBorder="1" applyAlignment="1" applyProtection="1">
      <alignment vertical="center"/>
      <protection locked="0"/>
    </xf>
    <xf numFmtId="0" fontId="7" fillId="0" borderId="5" xfId="0" applyFont="1" applyFill="1" applyBorder="1" applyAlignment="1" applyProtection="1">
      <alignment vertical="center"/>
      <protection locked="0"/>
    </xf>
    <xf numFmtId="0" fontId="7" fillId="0" borderId="6" xfId="0" applyFont="1" applyFill="1" applyBorder="1" applyAlignment="1" applyProtection="1">
      <alignment vertical="center"/>
      <protection locked="0"/>
    </xf>
    <xf numFmtId="0" fontId="7" fillId="0" borderId="10" xfId="0" applyFont="1" applyFill="1" applyBorder="1" applyAlignment="1" applyProtection="1">
      <alignment vertical="center"/>
      <protection locked="0"/>
    </xf>
    <xf numFmtId="165" fontId="7" fillId="0" borderId="0" xfId="0" applyNumberFormat="1" applyFont="1" applyFill="1" applyBorder="1" applyAlignment="1" applyProtection="1">
      <alignment horizontal="left" vertical="center"/>
      <protection locked="0" hidden="1"/>
    </xf>
    <xf numFmtId="0" fontId="2" fillId="0" borderId="0" xfId="0" applyFont="1" applyBorder="1" applyAlignment="1"/>
    <xf numFmtId="0" fontId="0" fillId="0" borderId="8" xfId="0" applyBorder="1"/>
    <xf numFmtId="165" fontId="7" fillId="2" borderId="3" xfId="0" applyNumberFormat="1" applyFont="1" applyFill="1" applyBorder="1" applyAlignment="1" applyProtection="1">
      <alignment horizontal="center" vertical="center"/>
      <protection locked="0" hidden="1"/>
    </xf>
    <xf numFmtId="1" fontId="7" fillId="3" borderId="0" xfId="0" applyNumberFormat="1" applyFont="1" applyFill="1" applyAlignment="1" applyProtection="1">
      <alignment horizontal="center" vertical="center"/>
      <protection hidden="1"/>
    </xf>
    <xf numFmtId="2" fontId="7" fillId="2" borderId="3" xfId="0" applyNumberFormat="1" applyFont="1" applyFill="1" applyBorder="1" applyAlignment="1" applyProtection="1">
      <alignment horizontal="center" vertical="center"/>
      <protection locked="0" hidden="1"/>
    </xf>
    <xf numFmtId="165" fontId="7" fillId="3" borderId="0" xfId="0" applyNumberFormat="1" applyFont="1" applyFill="1" applyAlignment="1" applyProtection="1">
      <alignment horizontal="center" vertical="center"/>
      <protection hidden="1"/>
    </xf>
    <xf numFmtId="2" fontId="2" fillId="3" borderId="0" xfId="0" applyNumberFormat="1" applyFont="1" applyFill="1" applyAlignment="1" applyProtection="1">
      <alignment horizontal="center" vertical="center"/>
      <protection hidden="1"/>
    </xf>
    <xf numFmtId="0" fontId="7" fillId="3" borderId="7" xfId="0" applyFont="1" applyFill="1" applyBorder="1" applyAlignment="1" applyProtection="1">
      <alignment horizontal="center" vertical="center"/>
      <protection hidden="1"/>
    </xf>
    <xf numFmtId="0" fontId="7" fillId="0" borderId="10" xfId="0" applyFont="1" applyBorder="1" applyAlignment="1" applyProtection="1">
      <alignment horizontal="center" vertical="center"/>
    </xf>
    <xf numFmtId="165" fontId="7" fillId="0" borderId="0" xfId="0" applyNumberFormat="1" applyFont="1" applyFill="1" applyBorder="1" applyAlignment="1" applyProtection="1">
      <alignment horizontal="center" vertical="center"/>
      <protection locked="0" hidden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3" xfId="0" applyFont="1" applyFill="1" applyBorder="1" applyAlignment="1" applyProtection="1">
      <alignment horizontal="left" vertical="center"/>
    </xf>
    <xf numFmtId="0" fontId="7" fillId="0" borderId="1" xfId="0" applyFont="1" applyFill="1" applyBorder="1" applyAlignment="1" applyProtection="1">
      <alignment horizontal="left" vertical="center"/>
    </xf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571500</xdr:colOff>
      <xdr:row>9</xdr:row>
      <xdr:rowOff>301625</xdr:rowOff>
    </xdr:from>
    <xdr:to>
      <xdr:col>6</xdr:col>
      <xdr:colOff>619125</xdr:colOff>
      <xdr:row>9</xdr:row>
      <xdr:rowOff>347344</xdr:rowOff>
    </xdr:to>
    <xdr:sp macro="" textlink="">
      <xdr:nvSpPr>
        <xdr:cNvPr id="2" name="CasellaDiTesto 1"/>
        <xdr:cNvSpPr txBox="1"/>
      </xdr:nvSpPr>
      <xdr:spPr>
        <a:xfrm>
          <a:off x="7600950" y="4845050"/>
          <a:ext cx="47625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100"/>
        </a:p>
      </xdr:txBody>
    </xdr:sp>
    <xdr:clientData/>
  </xdr:twoCellAnchor>
  <xdr:twoCellAnchor>
    <xdr:from>
      <xdr:col>1</xdr:col>
      <xdr:colOff>707571</xdr:colOff>
      <xdr:row>45</xdr:row>
      <xdr:rowOff>326571</xdr:rowOff>
    </xdr:from>
    <xdr:to>
      <xdr:col>2</xdr:col>
      <xdr:colOff>27214</xdr:colOff>
      <xdr:row>46</xdr:row>
      <xdr:rowOff>204107</xdr:rowOff>
    </xdr:to>
    <xdr:sp macro="" textlink="">
      <xdr:nvSpPr>
        <xdr:cNvPr id="3" name="CasellaDiTesto 2"/>
        <xdr:cNvSpPr txBox="1"/>
      </xdr:nvSpPr>
      <xdr:spPr>
        <a:xfrm>
          <a:off x="1879146" y="23043696"/>
          <a:ext cx="491218" cy="38236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100"/>
        </a:p>
      </xdr:txBody>
    </xdr:sp>
    <xdr:clientData/>
  </xdr:twoCellAnchor>
  <xdr:twoCellAnchor>
    <xdr:from>
      <xdr:col>8</xdr:col>
      <xdr:colOff>571500</xdr:colOff>
      <xdr:row>11</xdr:row>
      <xdr:rowOff>301625</xdr:rowOff>
    </xdr:from>
    <xdr:to>
      <xdr:col>8</xdr:col>
      <xdr:colOff>619125</xdr:colOff>
      <xdr:row>11</xdr:row>
      <xdr:rowOff>347344</xdr:rowOff>
    </xdr:to>
    <xdr:sp macro="" textlink="">
      <xdr:nvSpPr>
        <xdr:cNvPr id="4" name="CasellaDiTesto 3"/>
        <xdr:cNvSpPr txBox="1"/>
      </xdr:nvSpPr>
      <xdr:spPr>
        <a:xfrm>
          <a:off x="11239500" y="5854700"/>
          <a:ext cx="47625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100"/>
        </a:p>
      </xdr:txBody>
    </xdr:sp>
    <xdr:clientData/>
  </xdr:twoCellAnchor>
  <xdr:twoCellAnchor>
    <xdr:from>
      <xdr:col>8</xdr:col>
      <xdr:colOff>135947</xdr:colOff>
      <xdr:row>15</xdr:row>
      <xdr:rowOff>19916</xdr:rowOff>
    </xdr:from>
    <xdr:to>
      <xdr:col>10</xdr:col>
      <xdr:colOff>179242</xdr:colOff>
      <xdr:row>15</xdr:row>
      <xdr:rowOff>186169</xdr:rowOff>
    </xdr:to>
    <xdr:sp macro="" textlink="">
      <xdr:nvSpPr>
        <xdr:cNvPr id="5" name="Freccia angolare bidirezionale 4"/>
        <xdr:cNvSpPr/>
      </xdr:nvSpPr>
      <xdr:spPr>
        <a:xfrm>
          <a:off x="5917622" y="3667991"/>
          <a:ext cx="1814945" cy="166253"/>
        </a:xfrm>
        <a:prstGeom prst="lef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9</xdr:col>
      <xdr:colOff>86590</xdr:colOff>
      <xdr:row>12</xdr:row>
      <xdr:rowOff>90923</xdr:rowOff>
    </xdr:from>
    <xdr:to>
      <xdr:col>11</xdr:col>
      <xdr:colOff>311727</xdr:colOff>
      <xdr:row>13</xdr:row>
      <xdr:rowOff>69277</xdr:rowOff>
    </xdr:to>
    <xdr:sp macro="" textlink="">
      <xdr:nvSpPr>
        <xdr:cNvPr id="6" name="Parentesi graffa chiusa 5"/>
        <xdr:cNvSpPr/>
      </xdr:nvSpPr>
      <xdr:spPr>
        <a:xfrm rot="5400000">
          <a:off x="13673569" y="5106269"/>
          <a:ext cx="483179" cy="2568287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 editAs="oneCell">
    <xdr:from>
      <xdr:col>8</xdr:col>
      <xdr:colOff>531378</xdr:colOff>
      <xdr:row>17</xdr:row>
      <xdr:rowOff>140277</xdr:rowOff>
    </xdr:from>
    <xdr:to>
      <xdr:col>10</xdr:col>
      <xdr:colOff>3954</xdr:colOff>
      <xdr:row>22</xdr:row>
      <xdr:rowOff>89230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13053" y="4207452"/>
          <a:ext cx="1244226" cy="95860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1031875</xdr:colOff>
      <xdr:row>27</xdr:row>
      <xdr:rowOff>30307</xdr:rowOff>
    </xdr:from>
    <xdr:to>
      <xdr:col>11</xdr:col>
      <xdr:colOff>879475</xdr:colOff>
      <xdr:row>34</xdr:row>
      <xdr:rowOff>60764</xdr:rowOff>
    </xdr:to>
    <xdr:pic>
      <xdr:nvPicPr>
        <xdr:cNvPr id="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747875" y="12650932"/>
          <a:ext cx="1581150" cy="378330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1085273</xdr:colOff>
      <xdr:row>34</xdr:row>
      <xdr:rowOff>307396</xdr:rowOff>
    </xdr:from>
    <xdr:to>
      <xdr:col>12</xdr:col>
      <xdr:colOff>98425</xdr:colOff>
      <xdr:row>37</xdr:row>
      <xdr:rowOff>157114</xdr:rowOff>
    </xdr:to>
    <xdr:pic>
      <xdr:nvPicPr>
        <xdr:cNvPr id="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801273" y="16461796"/>
          <a:ext cx="1765877" cy="164041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11</xdr:col>
      <xdr:colOff>259420</xdr:colOff>
      <xdr:row>39</xdr:row>
      <xdr:rowOff>103101</xdr:rowOff>
    </xdr:from>
    <xdr:to>
      <xdr:col>11</xdr:col>
      <xdr:colOff>977899</xdr:colOff>
      <xdr:row>44</xdr:row>
      <xdr:rowOff>36614</xdr:rowOff>
    </xdr:to>
    <xdr:pic>
      <xdr:nvPicPr>
        <xdr:cNvPr id="1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022420" y="8659726"/>
          <a:ext cx="718479" cy="96538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1062039</xdr:colOff>
      <xdr:row>48</xdr:row>
      <xdr:rowOff>7143</xdr:rowOff>
    </xdr:from>
    <xdr:to>
      <xdr:col>10</xdr:col>
      <xdr:colOff>161925</xdr:colOff>
      <xdr:row>56</xdr:row>
      <xdr:rowOff>171450</xdr:rowOff>
    </xdr:to>
    <xdr:pic>
      <xdr:nvPicPr>
        <xdr:cNvPr id="11" name="Immagine 10"/>
        <xdr:cNvPicPr/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252914" y="10170318"/>
          <a:ext cx="3214686" cy="1716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371475</xdr:colOff>
      <xdr:row>48</xdr:row>
      <xdr:rowOff>83342</xdr:rowOff>
    </xdr:from>
    <xdr:to>
      <xdr:col>5</xdr:col>
      <xdr:colOff>752475</xdr:colOff>
      <xdr:row>56</xdr:row>
      <xdr:rowOff>123825</xdr:rowOff>
    </xdr:to>
    <xdr:pic>
      <xdr:nvPicPr>
        <xdr:cNvPr id="12" name="Immagine 11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123950" y="10246517"/>
          <a:ext cx="2800350" cy="15930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321469</xdr:colOff>
      <xdr:row>47</xdr:row>
      <xdr:rowOff>83344</xdr:rowOff>
    </xdr:from>
    <xdr:to>
      <xdr:col>11</xdr:col>
      <xdr:colOff>533400</xdr:colOff>
      <xdr:row>52</xdr:row>
      <xdr:rowOff>114300</xdr:rowOff>
    </xdr:to>
    <xdr:pic>
      <xdr:nvPicPr>
        <xdr:cNvPr id="13" name="Immagine 12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846219" y="10046494"/>
          <a:ext cx="1602581" cy="10215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111125</xdr:colOff>
      <xdr:row>0</xdr:row>
      <xdr:rowOff>15876</xdr:rowOff>
    </xdr:from>
    <xdr:to>
      <xdr:col>5</xdr:col>
      <xdr:colOff>130175</xdr:colOff>
      <xdr:row>3</xdr:row>
      <xdr:rowOff>3797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11125" y="15876"/>
          <a:ext cx="3159125" cy="89279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3"/>
  <sheetViews>
    <sheetView tabSelected="1" view="pageLayout" topLeftCell="A5" zoomScale="90" zoomScaleNormal="100" zoomScalePageLayoutView="90" workbookViewId="0">
      <selection activeCell="H6" sqref="H6"/>
    </sheetView>
  </sheetViews>
  <sheetFormatPr defaultRowHeight="15"/>
  <cols>
    <col min="1" max="1" width="11.28515625" customWidth="1"/>
    <col min="2" max="2" width="27" customWidth="1"/>
    <col min="3" max="4" width="9.140625" hidden="1" customWidth="1"/>
    <col min="6" max="6" width="12.140625" customWidth="1"/>
    <col min="7" max="7" width="10.28515625" customWidth="1"/>
    <col min="8" max="8" width="11.42578125" customWidth="1"/>
    <col min="9" max="9" width="13" customWidth="1"/>
    <col min="10" max="10" width="11.85546875" customWidth="1"/>
    <col min="12" max="12" width="15.28515625" customWidth="1"/>
  </cols>
  <sheetData>
    <row r="1" spans="1:13" ht="15" customHeight="1">
      <c r="A1" s="104"/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27.75" customHeight="1">
      <c r="A2" s="104"/>
      <c r="B2" s="104"/>
      <c r="C2" s="104"/>
      <c r="D2" s="104"/>
      <c r="E2" s="104"/>
      <c r="F2" s="116" t="s">
        <v>67</v>
      </c>
      <c r="G2" s="117"/>
      <c r="H2" s="117"/>
      <c r="I2" s="117"/>
      <c r="J2" s="117"/>
      <c r="K2" s="117"/>
      <c r="L2" s="117"/>
      <c r="M2" s="104"/>
    </row>
    <row r="3" spans="1:13" ht="28.5" customHeight="1">
      <c r="A3" s="104"/>
      <c r="B3" s="104"/>
      <c r="C3" s="104"/>
      <c r="D3" s="104"/>
      <c r="E3" s="104"/>
      <c r="F3" s="118" t="s">
        <v>68</v>
      </c>
      <c r="G3" s="119"/>
      <c r="H3" s="119"/>
      <c r="I3" s="119"/>
      <c r="J3" s="119"/>
      <c r="K3" s="119"/>
      <c r="L3" s="119"/>
      <c r="M3" s="104"/>
    </row>
    <row r="4" spans="1:13" ht="25.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55" t="s">
        <v>70</v>
      </c>
      <c r="M4" s="2"/>
    </row>
    <row r="5" spans="1:13" ht="25.5">
      <c r="A5" s="3"/>
      <c r="B5" s="3"/>
      <c r="C5" s="3"/>
      <c r="D5" s="3"/>
      <c r="E5" s="3"/>
      <c r="F5" s="4"/>
      <c r="G5" s="5"/>
      <c r="H5" s="3"/>
      <c r="I5" s="114" t="s">
        <v>66</v>
      </c>
      <c r="J5" s="115"/>
      <c r="K5" s="115"/>
      <c r="L5" s="115"/>
      <c r="M5" s="6"/>
    </row>
    <row r="6" spans="1:13" ht="16.5">
      <c r="A6" s="121" t="s">
        <v>0</v>
      </c>
      <c r="B6" s="121"/>
      <c r="C6" s="121"/>
      <c r="D6" s="121"/>
      <c r="E6" s="121"/>
      <c r="F6" s="121"/>
      <c r="G6" s="18" t="s">
        <v>1</v>
      </c>
      <c r="H6" s="80">
        <v>11853</v>
      </c>
      <c r="I6" s="122" t="s">
        <v>2</v>
      </c>
      <c r="J6" s="122"/>
      <c r="K6" s="122"/>
      <c r="L6" s="122"/>
      <c r="M6" s="7"/>
    </row>
    <row r="7" spans="1:13" ht="16.5">
      <c r="A7" s="120" t="s">
        <v>3</v>
      </c>
      <c r="B7" s="120"/>
      <c r="C7" s="120"/>
      <c r="D7" s="120"/>
      <c r="E7" s="120"/>
      <c r="F7" s="120"/>
      <c r="G7" s="20" t="s">
        <v>4</v>
      </c>
      <c r="H7" s="82">
        <v>10820</v>
      </c>
      <c r="I7" s="123" t="s">
        <v>5</v>
      </c>
      <c r="J7" s="124"/>
      <c r="K7" s="124"/>
      <c r="L7" s="124"/>
      <c r="M7" s="7"/>
    </row>
    <row r="8" spans="1:13" ht="16.5">
      <c r="A8" s="120" t="s">
        <v>6</v>
      </c>
      <c r="B8" s="120"/>
      <c r="C8" s="120"/>
      <c r="D8" s="120"/>
      <c r="E8" s="120"/>
      <c r="F8" s="120"/>
      <c r="G8" s="20" t="s">
        <v>7</v>
      </c>
      <c r="H8" s="83">
        <v>9.94</v>
      </c>
      <c r="I8" s="21" t="s">
        <v>8</v>
      </c>
      <c r="J8" s="22" t="s">
        <v>9</v>
      </c>
      <c r="K8" s="22" t="s">
        <v>10</v>
      </c>
      <c r="L8" s="22" t="s">
        <v>11</v>
      </c>
      <c r="M8" s="7"/>
    </row>
    <row r="9" spans="1:13" ht="16.5">
      <c r="A9" s="120" t="s">
        <v>12</v>
      </c>
      <c r="B9" s="120"/>
      <c r="C9" s="120"/>
      <c r="D9" s="120"/>
      <c r="E9" s="120"/>
      <c r="F9" s="120"/>
      <c r="G9" s="20" t="s">
        <v>13</v>
      </c>
      <c r="H9" s="81">
        <f>H6*H8</f>
        <v>117818.81999999999</v>
      </c>
      <c r="I9" s="23" t="s">
        <v>14</v>
      </c>
      <c r="J9" s="86">
        <v>0.23</v>
      </c>
      <c r="K9" s="87">
        <v>0.25</v>
      </c>
      <c r="L9" s="84">
        <v>0.3</v>
      </c>
      <c r="M9" s="7"/>
    </row>
    <row r="10" spans="1:13" ht="16.5">
      <c r="A10" s="120" t="s">
        <v>15</v>
      </c>
      <c r="B10" s="120"/>
      <c r="C10" s="120"/>
      <c r="D10" s="120"/>
      <c r="E10" s="120"/>
      <c r="F10" s="120"/>
      <c r="G10" s="20" t="s">
        <v>16</v>
      </c>
      <c r="H10" s="82">
        <v>80</v>
      </c>
      <c r="I10" s="23" t="s">
        <v>17</v>
      </c>
      <c r="J10" s="86">
        <v>0.22</v>
      </c>
      <c r="K10" s="87">
        <v>0.24</v>
      </c>
      <c r="L10" s="84">
        <v>0.28000000000000003</v>
      </c>
      <c r="M10" s="7"/>
    </row>
    <row r="11" spans="1:13" ht="16.5">
      <c r="A11" s="120" t="s">
        <v>18</v>
      </c>
      <c r="B11" s="120"/>
      <c r="C11" s="120"/>
      <c r="D11" s="120"/>
      <c r="E11" s="120"/>
      <c r="F11" s="120"/>
      <c r="G11" s="20" t="s">
        <v>4</v>
      </c>
      <c r="H11" s="82">
        <v>79</v>
      </c>
      <c r="I11" s="23" t="s">
        <v>19</v>
      </c>
      <c r="J11" s="87">
        <v>0.21</v>
      </c>
      <c r="K11" s="88">
        <v>0.23</v>
      </c>
      <c r="L11" s="89">
        <v>0.36499999999999999</v>
      </c>
      <c r="M11" s="8"/>
    </row>
    <row r="12" spans="1:13" ht="16.5">
      <c r="A12" s="120" t="s">
        <v>74</v>
      </c>
      <c r="B12" s="120"/>
      <c r="C12" s="120"/>
      <c r="D12" s="120"/>
      <c r="E12" s="120"/>
      <c r="F12" s="120"/>
      <c r="G12" s="20" t="s">
        <v>20</v>
      </c>
      <c r="H12" s="106">
        <v>90.120999999999995</v>
      </c>
      <c r="I12" s="24" t="s">
        <v>21</v>
      </c>
      <c r="J12" s="90">
        <v>0.2</v>
      </c>
      <c r="K12" s="91">
        <v>0.22</v>
      </c>
      <c r="L12" s="85">
        <v>0.25</v>
      </c>
      <c r="M12" s="9"/>
    </row>
    <row r="13" spans="1:13" ht="16.5">
      <c r="A13" s="120" t="s">
        <v>22</v>
      </c>
      <c r="B13" s="120"/>
      <c r="C13" s="120"/>
      <c r="D13" s="120"/>
      <c r="E13" s="120"/>
      <c r="F13" s="120"/>
      <c r="G13" s="20" t="s">
        <v>23</v>
      </c>
      <c r="H13" s="81">
        <f>H9*H12/100</f>
        <v>106179.49877219999</v>
      </c>
      <c r="I13" s="25"/>
      <c r="J13" s="25"/>
      <c r="K13" s="25"/>
      <c r="L13" s="25"/>
      <c r="M13" s="10"/>
    </row>
    <row r="14" spans="1:13" ht="16.5">
      <c r="A14" s="120" t="s">
        <v>62</v>
      </c>
      <c r="B14" s="120"/>
      <c r="C14" s="120"/>
      <c r="D14" s="120"/>
      <c r="E14" s="120"/>
      <c r="F14" s="120"/>
      <c r="G14" s="20" t="s">
        <v>23</v>
      </c>
      <c r="H14" s="107">
        <f>H13*H12/100</f>
        <v>95690.026088494342</v>
      </c>
      <c r="I14" s="25"/>
      <c r="J14" s="25"/>
      <c r="K14" s="25"/>
      <c r="L14" s="25" t="s">
        <v>73</v>
      </c>
      <c r="M14" s="11"/>
    </row>
    <row r="15" spans="1:13" ht="16.5">
      <c r="A15" s="120" t="s">
        <v>24</v>
      </c>
      <c r="B15" s="120"/>
      <c r="C15" s="120"/>
      <c r="D15" s="120"/>
      <c r="E15" s="120"/>
      <c r="F15" s="120"/>
      <c r="G15" s="20" t="s">
        <v>25</v>
      </c>
      <c r="H15" s="89">
        <f>H7/H6</f>
        <v>0.91284906774656205</v>
      </c>
      <c r="I15" s="25"/>
      <c r="J15" s="25"/>
      <c r="K15" s="25"/>
      <c r="L15" s="25"/>
      <c r="M15" s="10"/>
    </row>
    <row r="16" spans="1:13" ht="16.5">
      <c r="A16" s="19" t="s">
        <v>60</v>
      </c>
      <c r="B16" s="19"/>
      <c r="C16" s="19"/>
      <c r="D16" s="19"/>
      <c r="E16" s="19"/>
      <c r="F16" s="19"/>
      <c r="G16" s="20"/>
      <c r="H16" s="83" t="s">
        <v>71</v>
      </c>
      <c r="I16" s="25"/>
      <c r="J16" s="26"/>
      <c r="K16" s="113" t="s">
        <v>72</v>
      </c>
      <c r="L16" s="113"/>
      <c r="M16" s="10"/>
    </row>
    <row r="17" spans="1:13" ht="16.5">
      <c r="A17" s="19" t="s">
        <v>26</v>
      </c>
      <c r="B17" s="19"/>
      <c r="C17" s="19"/>
      <c r="D17" s="31"/>
      <c r="E17" s="32"/>
      <c r="F17" s="33"/>
      <c r="G17" s="20"/>
      <c r="H17" s="83" t="s">
        <v>71</v>
      </c>
      <c r="I17" s="25"/>
      <c r="J17" s="27"/>
      <c r="K17" s="28"/>
      <c r="L17" s="32"/>
      <c r="M17" s="10"/>
    </row>
    <row r="18" spans="1:13" ht="16.5">
      <c r="A18" s="19" t="s">
        <v>27</v>
      </c>
      <c r="B18" s="19"/>
      <c r="C18" s="19"/>
      <c r="D18" s="31"/>
      <c r="E18" s="32"/>
      <c r="F18" s="33"/>
      <c r="G18" s="20" t="s">
        <v>4</v>
      </c>
      <c r="H18" s="82">
        <v>1800</v>
      </c>
      <c r="I18" s="25"/>
      <c r="J18" s="29"/>
      <c r="K18" s="30"/>
      <c r="L18" s="32"/>
      <c r="M18" s="12"/>
    </row>
    <row r="19" spans="1:13" ht="15.75">
      <c r="A19" s="31" t="s">
        <v>28</v>
      </c>
      <c r="B19" s="32"/>
      <c r="C19" s="32"/>
      <c r="D19" s="32"/>
      <c r="E19" s="32"/>
      <c r="F19" s="33"/>
      <c r="G19" s="20" t="s">
        <v>4</v>
      </c>
      <c r="H19" s="82">
        <v>3350</v>
      </c>
      <c r="I19" s="25"/>
      <c r="J19" s="29"/>
      <c r="K19" s="30"/>
      <c r="L19" s="32"/>
      <c r="M19" s="13"/>
    </row>
    <row r="20" spans="1:13" ht="15.75">
      <c r="A20" s="31" t="s">
        <v>61</v>
      </c>
      <c r="B20" s="32"/>
      <c r="C20" s="32"/>
      <c r="D20" s="32"/>
      <c r="E20" s="32"/>
      <c r="F20" s="33"/>
      <c r="G20" s="20" t="s">
        <v>4</v>
      </c>
      <c r="H20" s="108">
        <v>620</v>
      </c>
      <c r="I20" s="25"/>
      <c r="J20" s="29"/>
      <c r="K20" s="30"/>
      <c r="L20" s="32"/>
      <c r="M20" s="13"/>
    </row>
    <row r="21" spans="1:13" ht="15.75">
      <c r="A21" s="31" t="s">
        <v>64</v>
      </c>
      <c r="G21" s="20" t="s">
        <v>4</v>
      </c>
      <c r="H21" s="109">
        <f>(H7+H11)*(100-H12)/100</f>
        <v>1076.7122100000006</v>
      </c>
      <c r="I21" s="25"/>
      <c r="J21" s="29"/>
      <c r="K21" s="30"/>
      <c r="L21" s="32"/>
      <c r="M21" s="13"/>
    </row>
    <row r="22" spans="1:13" ht="15.75">
      <c r="A22" s="31" t="s">
        <v>65</v>
      </c>
      <c r="B22" s="32"/>
      <c r="C22" s="32"/>
      <c r="D22" s="32"/>
      <c r="E22" s="32"/>
      <c r="F22" s="33"/>
      <c r="G22" s="20" t="s">
        <v>4</v>
      </c>
      <c r="H22" s="84">
        <f>H18+H19+H20+H21</f>
        <v>6846.7122100000006</v>
      </c>
      <c r="I22" s="25"/>
      <c r="J22" s="29"/>
      <c r="K22" s="30"/>
      <c r="L22" s="32"/>
      <c r="M22" s="13"/>
    </row>
    <row r="23" spans="1:13" ht="16.5">
      <c r="A23" s="31" t="s">
        <v>63</v>
      </c>
      <c r="G23" s="20" t="s">
        <v>4</v>
      </c>
      <c r="H23" s="109">
        <f>(H7+H11)*H12/100</f>
        <v>9822.2877900000003</v>
      </c>
      <c r="M23" s="12"/>
    </row>
    <row r="24" spans="1:13" ht="16.5">
      <c r="A24" s="34" t="s">
        <v>29</v>
      </c>
      <c r="B24" s="35"/>
      <c r="C24" s="35"/>
      <c r="D24" s="35"/>
      <c r="E24" s="35"/>
      <c r="F24" s="36"/>
      <c r="G24" s="112" t="s">
        <v>4</v>
      </c>
      <c r="H24" s="85">
        <f>H22+H23</f>
        <v>16669</v>
      </c>
      <c r="M24" s="12"/>
    </row>
    <row r="25" spans="1:13" ht="16.5">
      <c r="A25" s="37"/>
      <c r="B25" s="38"/>
      <c r="C25" s="30"/>
      <c r="D25" s="30"/>
      <c r="E25" s="30"/>
      <c r="F25" s="30"/>
      <c r="G25" s="39"/>
      <c r="H25" s="39"/>
      <c r="I25" s="40"/>
      <c r="J25" s="29"/>
      <c r="K25" s="30"/>
      <c r="L25" s="41"/>
      <c r="M25" s="12"/>
    </row>
    <row r="26" spans="1:13" ht="16.5">
      <c r="A26" s="94" t="s">
        <v>30</v>
      </c>
      <c r="B26" s="95"/>
      <c r="C26" s="95"/>
      <c r="D26" s="96"/>
      <c r="E26" s="42" t="s">
        <v>31</v>
      </c>
      <c r="F26" s="42" t="s">
        <v>31</v>
      </c>
      <c r="G26" s="43" t="s">
        <v>32</v>
      </c>
      <c r="H26" s="44" t="s">
        <v>33</v>
      </c>
      <c r="I26" s="44" t="s">
        <v>34</v>
      </c>
      <c r="J26" s="45" t="s">
        <v>35</v>
      </c>
      <c r="L26" s="25"/>
      <c r="M26" s="12"/>
    </row>
    <row r="27" spans="1:13" ht="16.5">
      <c r="A27" s="97"/>
      <c r="B27" s="98"/>
      <c r="C27" s="98"/>
      <c r="D27" s="99"/>
      <c r="E27" s="46" t="s">
        <v>36</v>
      </c>
      <c r="F27" s="47" t="s">
        <v>69</v>
      </c>
      <c r="G27" s="48" t="s">
        <v>37</v>
      </c>
      <c r="H27" s="49" t="s">
        <v>38</v>
      </c>
      <c r="I27" s="49" t="s">
        <v>39</v>
      </c>
      <c r="J27" s="50" t="s">
        <v>40</v>
      </c>
      <c r="L27" s="51"/>
      <c r="M27" s="12"/>
    </row>
    <row r="28" spans="1:13" ht="16.5">
      <c r="A28" s="100"/>
      <c r="B28" s="101"/>
      <c r="C28" s="101"/>
      <c r="D28" s="102"/>
      <c r="E28" s="52" t="s">
        <v>41</v>
      </c>
      <c r="F28" s="53" t="s">
        <v>42</v>
      </c>
      <c r="G28" s="54" t="s">
        <v>4</v>
      </c>
      <c r="H28" s="54" t="s">
        <v>4</v>
      </c>
      <c r="I28" s="54" t="s">
        <v>4</v>
      </c>
      <c r="J28" s="105"/>
      <c r="L28" s="55"/>
      <c r="M28" s="12"/>
    </row>
    <row r="29" spans="1:13" ht="16.5">
      <c r="A29" s="56">
        <v>1</v>
      </c>
      <c r="B29" s="57" t="s">
        <v>9</v>
      </c>
      <c r="C29" s="57"/>
      <c r="D29" s="57"/>
      <c r="E29" s="82">
        <v>360</v>
      </c>
      <c r="F29" s="110">
        <f>E29*$H$14/$E$45</f>
        <v>4101.9777794543897</v>
      </c>
      <c r="G29" s="84">
        <f t="shared" ref="G29:G44" si="0">F29*1000/$F$45</f>
        <v>42.867349368897358</v>
      </c>
      <c r="H29" s="84">
        <f t="shared" ref="H29:H44" si="1">E29*$H$23/$E$45</f>
        <v>421.0554422957847</v>
      </c>
      <c r="I29" s="84">
        <f t="shared" ref="I29:I44" si="2">G29*$H$22/$G$45</f>
        <v>293.50040433436527</v>
      </c>
      <c r="J29" s="84">
        <f>H29+I29</f>
        <v>714.55584663014997</v>
      </c>
      <c r="L29" s="55"/>
      <c r="M29" s="12"/>
    </row>
    <row r="30" spans="1:13" ht="16.5">
      <c r="A30" s="56">
        <v>2</v>
      </c>
      <c r="B30" s="57" t="s">
        <v>10</v>
      </c>
      <c r="C30" s="57"/>
      <c r="D30" s="57"/>
      <c r="E30" s="82">
        <v>519.99999999999977</v>
      </c>
      <c r="F30" s="110">
        <f t="shared" ref="F30:F44" si="3">E30*$H$14/$E$45</f>
        <v>5925.0790147674497</v>
      </c>
      <c r="G30" s="84">
        <f t="shared" si="0"/>
        <v>61.919504643962824</v>
      </c>
      <c r="H30" s="84">
        <f t="shared" si="1"/>
        <v>608.19119442724434</v>
      </c>
      <c r="I30" s="84">
        <f t="shared" si="2"/>
        <v>423.94502848297196</v>
      </c>
      <c r="J30" s="84">
        <f t="shared" ref="J30:J44" si="4">H30+I30</f>
        <v>1032.1362229102162</v>
      </c>
      <c r="L30" s="25"/>
      <c r="M30" s="12"/>
    </row>
    <row r="31" spans="1:13" ht="16.5">
      <c r="A31" s="56">
        <v>3</v>
      </c>
      <c r="B31" s="57" t="s">
        <v>11</v>
      </c>
      <c r="C31" s="57"/>
      <c r="D31" s="57"/>
      <c r="E31" s="82">
        <v>680</v>
      </c>
      <c r="F31" s="110">
        <f t="shared" si="3"/>
        <v>7748.1802500805143</v>
      </c>
      <c r="G31" s="84">
        <f t="shared" si="0"/>
        <v>80.971659919028355</v>
      </c>
      <c r="H31" s="84">
        <f t="shared" si="1"/>
        <v>795.32694655870444</v>
      </c>
      <c r="I31" s="84">
        <f t="shared" si="2"/>
        <v>554.389652631579</v>
      </c>
      <c r="J31" s="84">
        <f t="shared" si="4"/>
        <v>1349.7165991902834</v>
      </c>
      <c r="L31" s="25"/>
      <c r="M31" s="12"/>
    </row>
    <row r="32" spans="1:13" ht="16.5">
      <c r="A32" s="56">
        <v>4</v>
      </c>
      <c r="B32" s="57" t="s">
        <v>43</v>
      </c>
      <c r="C32" s="57"/>
      <c r="D32" s="57"/>
      <c r="E32" s="82">
        <v>816</v>
      </c>
      <c r="F32" s="110">
        <f t="shared" si="3"/>
        <v>9297.816300096616</v>
      </c>
      <c r="G32" s="84">
        <f t="shared" si="0"/>
        <v>97.165991902834008</v>
      </c>
      <c r="H32" s="84">
        <f t="shared" si="1"/>
        <v>954.39233587044544</v>
      </c>
      <c r="I32" s="84">
        <f t="shared" si="2"/>
        <v>665.26758315789471</v>
      </c>
      <c r="J32" s="84">
        <f t="shared" si="4"/>
        <v>1619.65991902834</v>
      </c>
      <c r="L32" s="25"/>
      <c r="M32" s="12"/>
    </row>
    <row r="33" spans="1:13" ht="16.5">
      <c r="A33" s="56">
        <v>5</v>
      </c>
      <c r="B33" s="57" t="s">
        <v>44</v>
      </c>
      <c r="C33" s="57"/>
      <c r="D33" s="57"/>
      <c r="E33" s="82">
        <v>388</v>
      </c>
      <c r="F33" s="110">
        <f t="shared" si="3"/>
        <v>4421.0204956341759</v>
      </c>
      <c r="G33" s="84">
        <f t="shared" si="0"/>
        <v>46.201476542033824</v>
      </c>
      <c r="H33" s="84">
        <f t="shared" si="1"/>
        <v>453.80419891879023</v>
      </c>
      <c r="I33" s="84">
        <f t="shared" si="2"/>
        <v>316.32821356037158</v>
      </c>
      <c r="J33" s="84">
        <f t="shared" si="4"/>
        <v>770.13241247916176</v>
      </c>
      <c r="L33" s="25"/>
      <c r="M33" s="12"/>
    </row>
    <row r="34" spans="1:13" ht="16.5">
      <c r="A34" s="56">
        <v>6</v>
      </c>
      <c r="B34" s="57" t="s">
        <v>45</v>
      </c>
      <c r="C34" s="57"/>
      <c r="D34" s="57"/>
      <c r="E34" s="82">
        <v>408</v>
      </c>
      <c r="F34" s="110">
        <f t="shared" si="3"/>
        <v>4648.908150048308</v>
      </c>
      <c r="G34" s="84">
        <f t="shared" si="0"/>
        <v>48.582995951417004</v>
      </c>
      <c r="H34" s="84">
        <f t="shared" si="1"/>
        <v>477.19616793522272</v>
      </c>
      <c r="I34" s="84">
        <f t="shared" si="2"/>
        <v>332.63379157894735</v>
      </c>
      <c r="J34" s="84">
        <f t="shared" si="4"/>
        <v>809.82995951417001</v>
      </c>
      <c r="L34" s="25"/>
      <c r="M34" s="12"/>
    </row>
    <row r="35" spans="1:13" ht="16.5">
      <c r="A35" s="56">
        <v>7</v>
      </c>
      <c r="B35" s="57" t="s">
        <v>46</v>
      </c>
      <c r="C35" s="57"/>
      <c r="D35" s="57"/>
      <c r="E35" s="82">
        <v>812</v>
      </c>
      <c r="F35" s="110">
        <f t="shared" si="3"/>
        <v>9252.2387692137909</v>
      </c>
      <c r="G35" s="84">
        <f t="shared" si="0"/>
        <v>96.689688020957377</v>
      </c>
      <c r="H35" s="84">
        <f t="shared" si="1"/>
        <v>949.71394206715888</v>
      </c>
      <c r="I35" s="84">
        <f t="shared" si="2"/>
        <v>662.00646755417961</v>
      </c>
      <c r="J35" s="84">
        <f t="shared" si="4"/>
        <v>1611.7204096213386</v>
      </c>
      <c r="L35" s="25"/>
      <c r="M35" s="12"/>
    </row>
    <row r="36" spans="1:13" ht="16.5">
      <c r="A36" s="56">
        <v>8</v>
      </c>
      <c r="B36" s="57" t="s">
        <v>47</v>
      </c>
      <c r="C36" s="57"/>
      <c r="D36" s="57"/>
      <c r="E36" s="82">
        <v>575.99999999999977</v>
      </c>
      <c r="F36" s="110">
        <f t="shared" si="3"/>
        <v>6563.1644471270201</v>
      </c>
      <c r="G36" s="84">
        <f t="shared" si="0"/>
        <v>68.587758990235741</v>
      </c>
      <c r="H36" s="84">
        <f t="shared" si="1"/>
        <v>673.68870767325529</v>
      </c>
      <c r="I36" s="84">
        <f t="shared" si="2"/>
        <v>469.6006469349843</v>
      </c>
      <c r="J36" s="84">
        <f t="shared" si="4"/>
        <v>1143.2893546082396</v>
      </c>
      <c r="L36" s="25"/>
      <c r="M36" s="12"/>
    </row>
    <row r="37" spans="1:13" ht="16.5">
      <c r="A37" s="56">
        <v>9</v>
      </c>
      <c r="B37" s="57" t="s">
        <v>48</v>
      </c>
      <c r="C37" s="57"/>
      <c r="D37" s="57"/>
      <c r="E37" s="82">
        <v>312</v>
      </c>
      <c r="F37" s="110">
        <f t="shared" si="3"/>
        <v>3555.047408860471</v>
      </c>
      <c r="G37" s="84">
        <f t="shared" si="0"/>
        <v>37.151702786377712</v>
      </c>
      <c r="H37" s="84">
        <f t="shared" si="1"/>
        <v>364.91471665634674</v>
      </c>
      <c r="I37" s="84">
        <f t="shared" si="2"/>
        <v>254.3670170897833</v>
      </c>
      <c r="J37" s="84">
        <f t="shared" si="4"/>
        <v>619.28173374613004</v>
      </c>
      <c r="L37" s="25"/>
      <c r="M37" s="12"/>
    </row>
    <row r="38" spans="1:13" ht="16.5">
      <c r="A38" s="56">
        <v>10</v>
      </c>
      <c r="B38" s="57" t="s">
        <v>49</v>
      </c>
      <c r="C38" s="57"/>
      <c r="D38" s="57"/>
      <c r="E38" s="82">
        <v>420</v>
      </c>
      <c r="F38" s="110">
        <f t="shared" si="3"/>
        <v>4785.640742696788</v>
      </c>
      <c r="G38" s="84">
        <f t="shared" si="0"/>
        <v>50.011907597046921</v>
      </c>
      <c r="H38" s="84">
        <f t="shared" si="1"/>
        <v>491.23134934508221</v>
      </c>
      <c r="I38" s="84">
        <f t="shared" si="2"/>
        <v>342.41713839009287</v>
      </c>
      <c r="J38" s="84">
        <f t="shared" si="4"/>
        <v>833.64848773517508</v>
      </c>
      <c r="L38" s="25"/>
      <c r="M38" s="12"/>
    </row>
    <row r="39" spans="1:13" ht="16.5">
      <c r="A39" s="56">
        <v>11</v>
      </c>
      <c r="B39" s="57" t="s">
        <v>50</v>
      </c>
      <c r="C39" s="57"/>
      <c r="D39" s="57"/>
      <c r="E39" s="82">
        <v>535.99999999999977</v>
      </c>
      <c r="F39" s="110">
        <f t="shared" si="3"/>
        <v>6107.3891382987558</v>
      </c>
      <c r="G39" s="84">
        <f t="shared" si="0"/>
        <v>63.824720171469373</v>
      </c>
      <c r="H39" s="84">
        <f t="shared" si="1"/>
        <v>626.90476964039033</v>
      </c>
      <c r="I39" s="84">
        <f t="shared" si="2"/>
        <v>436.98949089783264</v>
      </c>
      <c r="J39" s="84">
        <f t="shared" si="4"/>
        <v>1063.8942605382231</v>
      </c>
      <c r="L39" s="58" t="s">
        <v>51</v>
      </c>
    </row>
    <row r="40" spans="1:13" ht="16.5">
      <c r="A40" s="56">
        <v>12</v>
      </c>
      <c r="B40" s="57" t="s">
        <v>52</v>
      </c>
      <c r="C40" s="57"/>
      <c r="D40" s="57"/>
      <c r="E40" s="82">
        <v>640</v>
      </c>
      <c r="F40" s="110">
        <f t="shared" si="3"/>
        <v>7292.4049412522481</v>
      </c>
      <c r="G40" s="84">
        <f t="shared" si="0"/>
        <v>76.208621100261965</v>
      </c>
      <c r="H40" s="84">
        <f t="shared" si="1"/>
        <v>748.54300852583958</v>
      </c>
      <c r="I40" s="84">
        <f t="shared" si="2"/>
        <v>521.77849659442722</v>
      </c>
      <c r="J40" s="84">
        <f t="shared" si="4"/>
        <v>1270.3215051202669</v>
      </c>
      <c r="L40" s="59"/>
      <c r="M40" s="12"/>
    </row>
    <row r="41" spans="1:13" ht="16.5">
      <c r="A41" s="56">
        <v>13</v>
      </c>
      <c r="B41" s="57" t="s">
        <v>53</v>
      </c>
      <c r="C41" s="57"/>
      <c r="D41" s="57"/>
      <c r="E41" s="82">
        <v>440</v>
      </c>
      <c r="F41" s="110">
        <f t="shared" si="3"/>
        <v>5013.5283971109202</v>
      </c>
      <c r="G41" s="84">
        <f t="shared" si="0"/>
        <v>52.393427006430102</v>
      </c>
      <c r="H41" s="84">
        <f t="shared" si="1"/>
        <v>514.62331836151463</v>
      </c>
      <c r="I41" s="84">
        <f t="shared" si="2"/>
        <v>358.72271640866876</v>
      </c>
      <c r="J41" s="84">
        <f t="shared" si="4"/>
        <v>873.34603477018345</v>
      </c>
      <c r="L41" s="25"/>
      <c r="M41" s="12"/>
    </row>
    <row r="42" spans="1:13" ht="16.5">
      <c r="A42" s="56">
        <v>14</v>
      </c>
      <c r="B42" s="57" t="s">
        <v>54</v>
      </c>
      <c r="C42" s="57"/>
      <c r="D42" s="57"/>
      <c r="E42" s="82">
        <v>33.999999999999986</v>
      </c>
      <c r="F42" s="110">
        <f t="shared" si="3"/>
        <v>387.4090125040255</v>
      </c>
      <c r="G42" s="84">
        <f t="shared" si="0"/>
        <v>4.0485829959514152</v>
      </c>
      <c r="H42" s="84">
        <f t="shared" si="1"/>
        <v>39.766347327935208</v>
      </c>
      <c r="I42" s="84">
        <f t="shared" si="2"/>
        <v>27.719482631578934</v>
      </c>
      <c r="J42" s="84">
        <f t="shared" si="4"/>
        <v>67.485829959514149</v>
      </c>
      <c r="L42" s="25"/>
      <c r="M42" s="12"/>
    </row>
    <row r="43" spans="1:13" ht="16.5">
      <c r="A43" s="56">
        <v>15</v>
      </c>
      <c r="B43" s="57" t="s">
        <v>55</v>
      </c>
      <c r="C43" s="57"/>
      <c r="D43" s="57"/>
      <c r="E43" s="82">
        <v>640</v>
      </c>
      <c r="F43" s="110">
        <f t="shared" si="3"/>
        <v>7292.4049412522481</v>
      </c>
      <c r="G43" s="84">
        <f t="shared" si="0"/>
        <v>76.208621100261965</v>
      </c>
      <c r="H43" s="84">
        <f t="shared" si="1"/>
        <v>748.54300852583958</v>
      </c>
      <c r="I43" s="84">
        <f t="shared" si="2"/>
        <v>521.77849659442722</v>
      </c>
      <c r="J43" s="84">
        <f t="shared" si="4"/>
        <v>1270.3215051202669</v>
      </c>
      <c r="L43" s="25"/>
      <c r="M43" s="12"/>
    </row>
    <row r="44" spans="1:13" ht="16.5">
      <c r="A44" s="56">
        <v>16</v>
      </c>
      <c r="B44" s="57" t="s">
        <v>56</v>
      </c>
      <c r="C44" s="57"/>
      <c r="D44" s="57"/>
      <c r="E44" s="82">
        <v>816</v>
      </c>
      <c r="F44" s="110">
        <f t="shared" si="3"/>
        <v>9297.816300096616</v>
      </c>
      <c r="G44" s="84">
        <f t="shared" si="0"/>
        <v>97.165991902834008</v>
      </c>
      <c r="H44" s="84">
        <f t="shared" si="1"/>
        <v>954.39233587044544</v>
      </c>
      <c r="I44" s="84">
        <f t="shared" si="2"/>
        <v>665.26758315789471</v>
      </c>
      <c r="J44" s="84">
        <f t="shared" si="4"/>
        <v>1619.65991902834</v>
      </c>
      <c r="L44" s="25"/>
      <c r="M44" s="12"/>
    </row>
    <row r="45" spans="1:13" ht="16.5">
      <c r="A45" s="111">
        <f>MAXA(A29,A44)</f>
        <v>16</v>
      </c>
      <c r="B45" s="60" t="s">
        <v>57</v>
      </c>
      <c r="C45" s="61"/>
      <c r="D45" s="62"/>
      <c r="E45" s="93">
        <v>8398</v>
      </c>
      <c r="F45" s="92">
        <f>H13*H12/100</f>
        <v>95690.026088494342</v>
      </c>
      <c r="G45" s="92">
        <f t="shared" ref="G45:J45" si="5">SUM(G29:G44)</f>
        <v>1000.0000000000001</v>
      </c>
      <c r="H45" s="92">
        <f>H29+H30+H31+H32+H33+H34+H35+H36+H37+H38+H39+H40+H41+H42+H43+H44</f>
        <v>9822.2877900000003</v>
      </c>
      <c r="I45" s="92">
        <f t="shared" si="5"/>
        <v>6846.7122099999997</v>
      </c>
      <c r="J45" s="92">
        <f t="shared" si="5"/>
        <v>16669.000000000004</v>
      </c>
      <c r="L45" s="25"/>
      <c r="M45" s="2"/>
    </row>
    <row r="46" spans="1:13" ht="16.5">
      <c r="A46" s="63"/>
      <c r="B46" s="64"/>
      <c r="C46" s="64"/>
      <c r="D46" s="64"/>
      <c r="E46" s="65"/>
      <c r="F46" s="63"/>
      <c r="G46" s="66"/>
      <c r="H46" s="66"/>
      <c r="I46" s="66"/>
      <c r="J46" s="67"/>
      <c r="K46" s="68"/>
      <c r="L46" s="68"/>
      <c r="M46" s="2"/>
    </row>
    <row r="47" spans="1:13" ht="15.75">
      <c r="A47" s="69" t="s">
        <v>58</v>
      </c>
      <c r="B47" s="70"/>
      <c r="C47" s="70"/>
      <c r="D47" s="70"/>
      <c r="E47" s="70"/>
      <c r="F47" s="70"/>
      <c r="G47" s="70"/>
      <c r="H47" s="70"/>
      <c r="I47" s="103"/>
      <c r="J47" s="70"/>
      <c r="K47" s="70"/>
      <c r="L47" s="70"/>
      <c r="M47" s="13"/>
    </row>
    <row r="48" spans="1:13" ht="15.75">
      <c r="A48" s="69" t="s">
        <v>59</v>
      </c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13"/>
    </row>
    <row r="49" spans="1:13" ht="15.75">
      <c r="A49" s="71"/>
      <c r="B49" s="72"/>
      <c r="C49" s="73"/>
      <c r="D49" s="74"/>
      <c r="E49" s="75"/>
      <c r="F49" s="73"/>
      <c r="G49" s="76"/>
      <c r="H49" s="77"/>
      <c r="I49" s="78"/>
      <c r="J49" s="74"/>
      <c r="K49" s="74"/>
      <c r="L49" s="79"/>
      <c r="M49" s="13"/>
    </row>
    <row r="50" spans="1:13" ht="16.5">
      <c r="A50" s="15"/>
      <c r="B50" s="14"/>
      <c r="C50" s="17"/>
      <c r="D50" s="17"/>
      <c r="E50" s="17"/>
      <c r="F50" s="17"/>
      <c r="G50" s="17"/>
      <c r="H50" s="17"/>
      <c r="I50" s="17"/>
      <c r="J50" s="16"/>
      <c r="K50" s="16"/>
      <c r="L50" s="13"/>
      <c r="M50" s="13"/>
    </row>
    <row r="51" spans="1:13">
      <c r="A51" s="13"/>
      <c r="B51" s="13"/>
      <c r="C51" s="16"/>
      <c r="D51" s="16"/>
      <c r="E51" s="16"/>
      <c r="F51" s="16"/>
      <c r="G51" s="16"/>
      <c r="H51" s="16"/>
      <c r="I51" s="16"/>
      <c r="J51" s="16"/>
      <c r="K51" s="16"/>
      <c r="L51" s="13"/>
      <c r="M51" s="13"/>
    </row>
    <row r="52" spans="1:13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13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</row>
  </sheetData>
  <sheetProtection password="F3B8" sheet="1" objects="1" scenarios="1" selectLockedCells="1"/>
  <mergeCells count="16">
    <mergeCell ref="K16:L16"/>
    <mergeCell ref="I5:L5"/>
    <mergeCell ref="F2:L2"/>
    <mergeCell ref="F3:L3"/>
    <mergeCell ref="A9:F9"/>
    <mergeCell ref="A10:F10"/>
    <mergeCell ref="A15:F15"/>
    <mergeCell ref="A6:F6"/>
    <mergeCell ref="I6:L6"/>
    <mergeCell ref="A7:F7"/>
    <mergeCell ref="I7:L7"/>
    <mergeCell ref="A8:F8"/>
    <mergeCell ref="A14:F14"/>
    <mergeCell ref="A11:F11"/>
    <mergeCell ref="A12:F12"/>
    <mergeCell ref="A13:F13"/>
  </mergeCells>
  <pageMargins left="0.7" right="0.7" top="0.75" bottom="0.75" header="0.3" footer="0.3"/>
  <pageSetup paperSize="9" scale="56" orientation="portrait" horizontalDpi="0" verticalDpi="0" r:id="rId1"/>
  <colBreaks count="1" manualBreakCount="1">
    <brk id="13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</vt:i4>
      </vt:variant>
    </vt:vector>
  </HeadingPairs>
  <TitlesOfParts>
    <vt:vector size="14" baseType="lpstr">
      <vt:lpstr>Foglio1</vt:lpstr>
      <vt:lpstr>Foglio2</vt:lpstr>
      <vt:lpstr>Foglio3</vt:lpstr>
      <vt:lpstr>Foglio4</vt:lpstr>
      <vt:lpstr>Foglio5</vt:lpstr>
      <vt:lpstr>Foglio6</vt:lpstr>
      <vt:lpstr>Foglio7</vt:lpstr>
      <vt:lpstr>Foglio8</vt:lpstr>
      <vt:lpstr>Foglio9</vt:lpstr>
      <vt:lpstr>Foglio10</vt:lpstr>
      <vt:lpstr>Foglio11</vt:lpstr>
      <vt:lpstr>Foglio12</vt:lpstr>
      <vt:lpstr>Foglio13</vt:lpstr>
      <vt:lpstr>Foglio1!Area_stampa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dcterms:created xsi:type="dcterms:W3CDTF">2025-10-04T05:08:38Z</dcterms:created>
  <dcterms:modified xsi:type="dcterms:W3CDTF">2025-10-05T09:09:34Z</dcterms:modified>
</cp:coreProperties>
</file>