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40" yWindow="-180" windowWidth="19740" windowHeight="928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Foglio1!$A$1:$H$52</definedName>
  </definedNames>
  <calcPr calcId="125725"/>
</workbook>
</file>

<file path=xl/calcChain.xml><?xml version="1.0" encoding="utf-8"?>
<calcChain xmlns="http://schemas.openxmlformats.org/spreadsheetml/2006/main">
  <c r="H50" i="1"/>
  <c r="H48"/>
  <c r="D11"/>
  <c r="D46"/>
  <c r="D43"/>
  <c r="D44" s="1"/>
  <c r="H46"/>
  <c r="D31"/>
  <c r="F31" s="1"/>
  <c r="D29"/>
  <c r="D28"/>
  <c r="D41"/>
  <c r="D38"/>
  <c r="D39" s="1"/>
  <c r="D36"/>
  <c r="D34"/>
  <c r="D33"/>
  <c r="D26"/>
  <c r="D24"/>
  <c r="D23"/>
  <c r="D21"/>
  <c r="D19"/>
  <c r="D18"/>
  <c r="D14"/>
  <c r="D10"/>
  <c r="D8"/>
  <c r="H31" l="1"/>
  <c r="F36" s="1"/>
  <c r="H36" s="1"/>
  <c r="D15"/>
  <c r="D16" s="1"/>
  <c r="F16" s="1"/>
  <c r="F21" l="1"/>
  <c r="H21" s="1"/>
  <c r="F26" s="1"/>
  <c r="H26" s="1"/>
  <c r="H16"/>
  <c r="F41"/>
  <c r="F46" l="1"/>
  <c r="H41"/>
</calcChain>
</file>

<file path=xl/sharedStrings.xml><?xml version="1.0" encoding="utf-8"?>
<sst xmlns="http://schemas.openxmlformats.org/spreadsheetml/2006/main" count="112" uniqueCount="43">
  <si>
    <t>superficie sottesa da ogni erogatore</t>
  </si>
  <si>
    <t>m2</t>
  </si>
  <si>
    <t>diametro cad erogatore</t>
  </si>
  <si>
    <t>1/2"  mm</t>
  </si>
  <si>
    <t>portata cad erogatore</t>
  </si>
  <si>
    <t>L/1'</t>
  </si>
  <si>
    <t>n°</t>
  </si>
  <si>
    <t>portata complessiva</t>
  </si>
  <si>
    <t>Di  mm</t>
  </si>
  <si>
    <t>di mm</t>
  </si>
  <si>
    <t>Pressione di scarica</t>
  </si>
  <si>
    <t>bar</t>
  </si>
  <si>
    <t xml:space="preserve">distanza tra gli erogatori </t>
  </si>
  <si>
    <t>L=m</t>
  </si>
  <si>
    <t>A1-A2</t>
  </si>
  <si>
    <t xml:space="preserve">Δp bar  </t>
  </si>
  <si>
    <t>h=m</t>
  </si>
  <si>
    <t>altezza colonna</t>
  </si>
  <si>
    <t>B1-B2</t>
  </si>
  <si>
    <t>Incidenza complessiva nodo</t>
  </si>
  <si>
    <t>n°1  L/1'</t>
  </si>
  <si>
    <t>diametro  nodo</t>
  </si>
  <si>
    <t>n°1  di1</t>
  </si>
  <si>
    <t xml:space="preserve"> Δp mm</t>
  </si>
  <si>
    <t>C1-C2</t>
  </si>
  <si>
    <t xml:space="preserve"> Δp bar</t>
  </si>
  <si>
    <t>D1-D2</t>
  </si>
  <si>
    <t>E1-E2</t>
  </si>
  <si>
    <t>F1-F2</t>
  </si>
  <si>
    <t>G1-G2</t>
  </si>
  <si>
    <t>per un'estensione maggiore richiedere a  www.ctenergia.it</t>
  </si>
  <si>
    <t>erogatori di distribuzione</t>
  </si>
  <si>
    <t>diametro tub. braccio distribuz.</t>
  </si>
  <si>
    <t>Lunghezza diramazione</t>
  </si>
  <si>
    <r>
      <rPr>
        <sz val="20"/>
        <color theme="1"/>
        <rFont val="Calibri"/>
        <family val="2"/>
      </rPr>
      <t>∆p</t>
    </r>
    <r>
      <rPr>
        <sz val="20"/>
        <color theme="1"/>
        <rFont val="Arial Narrow"/>
        <family val="2"/>
      </rPr>
      <t xml:space="preserve"> cad diramazione </t>
    </r>
  </si>
  <si>
    <r>
      <rPr>
        <sz val="20"/>
        <color theme="1"/>
        <rFont val="Calibri"/>
        <family val="2"/>
      </rPr>
      <t>∆p</t>
    </r>
    <r>
      <rPr>
        <sz val="14"/>
        <color theme="1"/>
        <rFont val="Arial Narrow"/>
        <family val="2"/>
      </rPr>
      <t xml:space="preserve"> </t>
    </r>
    <r>
      <rPr>
        <sz val="20"/>
        <color theme="1"/>
        <rFont val="Arial Narrow"/>
        <family val="2"/>
      </rPr>
      <t>complessiva (15)+(12)</t>
    </r>
  </si>
  <si>
    <t>L. tubazione raccordo diramaz.</t>
  </si>
  <si>
    <t>∆p   perdita di carico</t>
  </si>
  <si>
    <t xml:space="preserve">                          sistema sprinkler con calcolo diametro tubazioni</t>
  </si>
  <si>
    <t xml:space="preserve">                                              e pressione di scarico valvola di sicurezza</t>
  </si>
  <si>
    <t xml:space="preserve">        Maggiorazione del 10% per raccordi diramazioni perdite di carco concentrate ecc.</t>
  </si>
  <si>
    <t>Bar</t>
  </si>
  <si>
    <t>Pressione minima garantita da lla rete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</si>
</sst>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0.000000"/>
  </numFmts>
  <fonts count="14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sz val="20"/>
      <color theme="1"/>
      <name val="Arial Narrow"/>
      <family val="2"/>
    </font>
    <font>
      <sz val="20"/>
      <color theme="1"/>
      <name val="Calibri"/>
      <family val="2"/>
      <scheme val="minor"/>
    </font>
    <font>
      <b/>
      <i/>
      <sz val="20"/>
      <color theme="1"/>
      <name val="Arial Narrow"/>
      <family val="2"/>
    </font>
    <font>
      <b/>
      <sz val="20"/>
      <color theme="1"/>
      <name val="Arial Narrow"/>
      <family val="2"/>
    </font>
    <font>
      <sz val="20"/>
      <name val="Arial Narrow"/>
      <family val="2"/>
    </font>
    <font>
      <b/>
      <sz val="20"/>
      <name val="Arial Narrow"/>
      <family val="2"/>
    </font>
    <font>
      <b/>
      <sz val="20"/>
      <color theme="0"/>
      <name val="Arial Narrow"/>
      <family val="2"/>
    </font>
    <font>
      <sz val="20"/>
      <color theme="0"/>
      <name val="Arial Narrow"/>
      <family val="2"/>
    </font>
    <font>
      <sz val="20"/>
      <color rgb="FFFF0000"/>
      <name val="Arial Narrow"/>
      <family val="2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</font>
    <font>
      <i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3" fillId="0" borderId="0" xfId="0" applyFont="1"/>
    <xf numFmtId="0" fontId="2" fillId="0" borderId="0" xfId="0" applyFont="1" applyBorder="1"/>
    <xf numFmtId="0" fontId="2" fillId="0" borderId="0" xfId="0" applyFont="1" applyFill="1" applyBorder="1"/>
    <xf numFmtId="0" fontId="5" fillId="0" borderId="0" xfId="0" applyFont="1" applyFill="1" applyBorder="1" applyAlignment="1"/>
    <xf numFmtId="0" fontId="2" fillId="0" borderId="0" xfId="0" applyFont="1" applyFill="1" applyBorder="1" applyAlignment="1"/>
    <xf numFmtId="0" fontId="5" fillId="0" borderId="1" xfId="0" applyFont="1" applyFill="1" applyBorder="1" applyAlignment="1" applyProtection="1">
      <alignment horizontal="center"/>
    </xf>
    <xf numFmtId="0" fontId="2" fillId="0" borderId="2" xfId="0" applyFont="1" applyBorder="1" applyProtection="1"/>
    <xf numFmtId="164" fontId="7" fillId="0" borderId="0" xfId="0" applyNumberFormat="1" applyFont="1" applyFill="1" applyBorder="1" applyAlignment="1" applyProtection="1">
      <alignment horizontal="right" vertical="center"/>
    </xf>
    <xf numFmtId="0" fontId="2" fillId="0" borderId="0" xfId="0" applyFont="1" applyProtection="1"/>
    <xf numFmtId="0" fontId="5" fillId="0" borderId="0" xfId="0" applyFont="1" applyFill="1" applyBorder="1" applyAlignment="1" applyProtection="1">
      <alignment horizontal="center" vertical="center"/>
    </xf>
    <xf numFmtId="1" fontId="5" fillId="0" borderId="0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/>
      <protection locked="0" hidden="1"/>
    </xf>
    <xf numFmtId="0" fontId="2" fillId="0" borderId="1" xfId="0" applyFont="1" applyBorder="1" applyAlignment="1" applyProtection="1">
      <alignment horizontal="left"/>
    </xf>
    <xf numFmtId="164" fontId="7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left"/>
    </xf>
    <xf numFmtId="0" fontId="2" fillId="0" borderId="1" xfId="0" applyFont="1" applyBorder="1" applyProtection="1"/>
    <xf numFmtId="0" fontId="2" fillId="0" borderId="0" xfId="0" applyFont="1" applyBorder="1" applyProtection="1"/>
    <xf numFmtId="1" fontId="5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2" fontId="7" fillId="0" borderId="0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7" fillId="0" borderId="1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left"/>
    </xf>
    <xf numFmtId="166" fontId="6" fillId="0" borderId="0" xfId="0" applyNumberFormat="1" applyFont="1" applyFill="1" applyAlignment="1" applyProtection="1">
      <alignment horizontal="center"/>
    </xf>
    <xf numFmtId="166" fontId="6" fillId="0" borderId="0" xfId="0" applyNumberFormat="1" applyFont="1" applyAlignment="1" applyProtection="1">
      <alignment horizontal="center"/>
    </xf>
    <xf numFmtId="164" fontId="8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/>
    <xf numFmtId="0" fontId="5" fillId="0" borderId="4" xfId="0" applyFont="1" applyBorder="1" applyAlignment="1" applyProtection="1">
      <alignment horizontal="center"/>
    </xf>
    <xf numFmtId="0" fontId="9" fillId="0" borderId="0" xfId="0" applyFont="1" applyFill="1" applyBorder="1" applyAlignment="1" applyProtection="1">
      <alignment horizontal="center"/>
    </xf>
    <xf numFmtId="165" fontId="2" fillId="0" borderId="0" xfId="0" applyNumberFormat="1" applyFont="1" applyFill="1" applyBorder="1" applyAlignment="1" applyProtection="1">
      <protection hidden="1"/>
    </xf>
    <xf numFmtId="0" fontId="7" fillId="0" borderId="6" xfId="0" applyFont="1" applyFill="1" applyBorder="1" applyAlignment="1" applyProtection="1">
      <alignment horizontal="center" vertical="center"/>
    </xf>
    <xf numFmtId="0" fontId="2" fillId="0" borderId="6" xfId="0" applyFont="1" applyBorder="1" applyProtection="1"/>
    <xf numFmtId="0" fontId="2" fillId="0" borderId="7" xfId="0" applyFont="1" applyBorder="1" applyProtection="1"/>
    <xf numFmtId="1" fontId="2" fillId="0" borderId="0" xfId="0" applyNumberFormat="1" applyFont="1" applyFill="1" applyBorder="1" applyAlignment="1"/>
    <xf numFmtId="0" fontId="7" fillId="0" borderId="0" xfId="0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left" vertical="center"/>
    </xf>
    <xf numFmtId="164" fontId="6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left" vertical="center"/>
    </xf>
    <xf numFmtId="2" fontId="5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/>
    <xf numFmtId="0" fontId="5" fillId="0" borderId="1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left" vertical="center"/>
    </xf>
    <xf numFmtId="2" fontId="2" fillId="0" borderId="0" xfId="0" applyNumberFormat="1" applyFont="1" applyFill="1" applyBorder="1" applyAlignment="1" applyProtection="1">
      <alignment vertical="center"/>
    </xf>
    <xf numFmtId="164" fontId="6" fillId="0" borderId="0" xfId="0" applyNumberFormat="1" applyFont="1" applyFill="1" applyBorder="1" applyAlignment="1" applyProtection="1">
      <alignment horizontal="left" vertical="center"/>
    </xf>
    <xf numFmtId="0" fontId="5" fillId="0" borderId="6" xfId="0" applyFont="1" applyFill="1" applyBorder="1" applyAlignment="1" applyProtection="1">
      <alignment horizontal="center" vertical="center"/>
    </xf>
    <xf numFmtId="164" fontId="6" fillId="0" borderId="7" xfId="0" applyNumberFormat="1" applyFont="1" applyFill="1" applyBorder="1" applyAlignment="1" applyProtection="1">
      <alignment horizontal="left" vertical="center"/>
    </xf>
    <xf numFmtId="165" fontId="2" fillId="0" borderId="0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 vertical="center"/>
    </xf>
    <xf numFmtId="2" fontId="5" fillId="0" borderId="0" xfId="0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Fill="1" applyBorder="1" applyAlignment="1" applyProtection="1">
      <alignment horizontal="center"/>
    </xf>
    <xf numFmtId="0" fontId="2" fillId="0" borderId="0" xfId="0" applyFont="1" applyFill="1" applyBorder="1" applyProtection="1"/>
    <xf numFmtId="164" fontId="5" fillId="0" borderId="0" xfId="0" applyNumberFormat="1" applyFont="1" applyAlignment="1" applyProtection="1">
      <alignment horizontal="center" vertical="center"/>
    </xf>
    <xf numFmtId="164" fontId="5" fillId="0" borderId="0" xfId="0" applyNumberFormat="1" applyFont="1" applyProtection="1"/>
    <xf numFmtId="0" fontId="6" fillId="0" borderId="0" xfId="0" applyFont="1" applyFill="1" applyBorder="1" applyAlignment="1" applyProtection="1">
      <alignment horizontal="left"/>
    </xf>
    <xf numFmtId="164" fontId="6" fillId="0" borderId="0" xfId="0" applyNumberFormat="1" applyFont="1" applyFill="1" applyBorder="1" applyAlignment="1" applyProtection="1">
      <alignment horizontal="left"/>
      <protection locked="0" hidden="1"/>
    </xf>
    <xf numFmtId="0" fontId="6" fillId="0" borderId="0" xfId="0" applyFont="1" applyFill="1" applyBorder="1" applyAlignment="1" applyProtection="1">
      <alignment horizontal="center"/>
    </xf>
    <xf numFmtId="2" fontId="2" fillId="0" borderId="0" xfId="0" applyNumberFormat="1" applyFont="1" applyFill="1" applyBorder="1" applyAlignment="1" applyProtection="1">
      <alignment horizontal="left"/>
    </xf>
    <xf numFmtId="2" fontId="5" fillId="0" borderId="0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  <protection locked="0" hidden="1"/>
    </xf>
    <xf numFmtId="165" fontId="6" fillId="0" borderId="0" xfId="0" applyNumberFormat="1" applyFont="1" applyFill="1" applyBorder="1" applyAlignment="1" applyProtection="1">
      <alignment horizontal="center" vertical="center"/>
      <protection hidden="1"/>
    </xf>
    <xf numFmtId="0" fontId="10" fillId="0" borderId="0" xfId="0" applyFont="1" applyFill="1" applyBorder="1" applyAlignment="1" applyProtection="1"/>
    <xf numFmtId="0" fontId="6" fillId="0" borderId="0" xfId="0" applyFont="1" applyFill="1" applyBorder="1" applyAlignment="1" applyProtection="1">
      <protection locked="0" hidden="1"/>
    </xf>
    <xf numFmtId="164" fontId="6" fillId="0" borderId="0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/>
    <xf numFmtId="0" fontId="6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 applyProtection="1">
      <alignment horizontal="center" vertical="center"/>
      <protection locked="0" hidden="1"/>
    </xf>
    <xf numFmtId="1" fontId="6" fillId="3" borderId="5" xfId="0" applyNumberFormat="1" applyFont="1" applyFill="1" applyBorder="1" applyAlignment="1" applyProtection="1">
      <alignment horizontal="center"/>
      <protection locked="0" hidden="1"/>
    </xf>
    <xf numFmtId="2" fontId="7" fillId="2" borderId="5" xfId="0" applyNumberFormat="1" applyFont="1" applyFill="1" applyBorder="1" applyAlignment="1" applyProtection="1">
      <alignment horizontal="center" vertical="center"/>
      <protection locked="0" hidden="1"/>
    </xf>
    <xf numFmtId="0" fontId="6" fillId="0" borderId="8" xfId="0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center"/>
    </xf>
    <xf numFmtId="2" fontId="5" fillId="0" borderId="8" xfId="0" applyNumberFormat="1" applyFont="1" applyFill="1" applyBorder="1" applyAlignment="1" applyProtection="1">
      <alignment horizontal="left" vertical="center"/>
    </xf>
    <xf numFmtId="0" fontId="6" fillId="0" borderId="9" xfId="0" applyFont="1" applyFill="1" applyBorder="1" applyAlignment="1" applyProtection="1">
      <alignment horizontal="left" vertical="center"/>
    </xf>
    <xf numFmtId="165" fontId="2" fillId="3" borderId="9" xfId="0" applyNumberFormat="1" applyFont="1" applyFill="1" applyBorder="1" applyAlignment="1" applyProtection="1">
      <alignment horizontal="center"/>
      <protection hidden="1"/>
    </xf>
    <xf numFmtId="2" fontId="5" fillId="0" borderId="9" xfId="0" applyNumberFormat="1" applyFont="1" applyFill="1" applyBorder="1" applyAlignment="1" applyProtection="1">
      <alignment horizontal="left" vertical="center"/>
    </xf>
    <xf numFmtId="164" fontId="6" fillId="0" borderId="9" xfId="0" applyNumberFormat="1" applyFont="1" applyFill="1" applyBorder="1" applyAlignment="1" applyProtection="1">
      <alignment horizontal="left" vertical="center"/>
    </xf>
    <xf numFmtId="2" fontId="2" fillId="0" borderId="9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/>
    </xf>
    <xf numFmtId="164" fontId="6" fillId="0" borderId="10" xfId="0" applyNumberFormat="1" applyFont="1" applyFill="1" applyBorder="1" applyAlignment="1" applyProtection="1">
      <alignment horizontal="left" vertical="center"/>
    </xf>
    <xf numFmtId="2" fontId="2" fillId="3" borderId="10" xfId="0" applyNumberFormat="1" applyFont="1" applyFill="1" applyBorder="1" applyAlignment="1" applyProtection="1">
      <alignment horizontal="center"/>
      <protection hidden="1"/>
    </xf>
    <xf numFmtId="2" fontId="2" fillId="0" borderId="10" xfId="0" applyNumberFormat="1" applyFont="1" applyFill="1" applyBorder="1" applyAlignment="1" applyProtection="1">
      <alignment horizontal="left" vertical="center"/>
    </xf>
    <xf numFmtId="2" fontId="5" fillId="3" borderId="10" xfId="0" applyNumberFormat="1" applyFont="1" applyFill="1" applyBorder="1" applyAlignment="1" applyProtection="1">
      <alignment horizontal="center" vertical="center"/>
      <protection hidden="1"/>
    </xf>
    <xf numFmtId="165" fontId="2" fillId="3" borderId="5" xfId="0" applyNumberFormat="1" applyFont="1" applyFill="1" applyBorder="1" applyAlignment="1" applyProtection="1">
      <alignment horizontal="center"/>
      <protection hidden="1"/>
    </xf>
    <xf numFmtId="1" fontId="6" fillId="2" borderId="9" xfId="0" applyNumberFormat="1" applyFont="1" applyFill="1" applyBorder="1" applyAlignment="1" applyProtection="1">
      <alignment horizontal="center" vertical="center"/>
      <protection locked="0" hidden="1"/>
    </xf>
    <xf numFmtId="2" fontId="5" fillId="0" borderId="10" xfId="0" applyNumberFormat="1" applyFont="1" applyFill="1" applyBorder="1" applyAlignment="1" applyProtection="1">
      <alignment horizontal="left" vertical="center"/>
    </xf>
    <xf numFmtId="49" fontId="6" fillId="0" borderId="8" xfId="0" applyNumberFormat="1" applyFont="1" applyFill="1" applyBorder="1" applyAlignment="1" applyProtection="1">
      <alignment horizontal="left"/>
      <protection locked="0" hidden="1"/>
    </xf>
    <xf numFmtId="0" fontId="2" fillId="2" borderId="8" xfId="0" applyFont="1" applyFill="1" applyBorder="1" applyAlignment="1" applyProtection="1">
      <alignment horizontal="center"/>
      <protection locked="0" hidden="1"/>
    </xf>
    <xf numFmtId="0" fontId="2" fillId="0" borderId="8" xfId="0" applyFont="1" applyBorder="1" applyAlignment="1" applyProtection="1">
      <alignment horizontal="left"/>
    </xf>
    <xf numFmtId="0" fontId="2" fillId="0" borderId="8" xfId="0" applyFont="1" applyBorder="1" applyProtection="1"/>
    <xf numFmtId="0" fontId="2" fillId="0" borderId="9" xfId="0" applyFont="1" applyBorder="1" applyAlignment="1" applyProtection="1">
      <alignment horizontal="left"/>
    </xf>
    <xf numFmtId="49" fontId="6" fillId="0" borderId="9" xfId="0" applyNumberFormat="1" applyFont="1" applyFill="1" applyBorder="1" applyAlignment="1" applyProtection="1">
      <alignment horizontal="left"/>
    </xf>
    <xf numFmtId="49" fontId="6" fillId="0" borderId="9" xfId="0" applyNumberFormat="1" applyFont="1" applyFill="1" applyBorder="1" applyAlignment="1" applyProtection="1">
      <alignment horizontal="left"/>
      <protection locked="0" hidden="1"/>
    </xf>
    <xf numFmtId="49" fontId="6" fillId="0" borderId="9" xfId="0" applyNumberFormat="1" applyFont="1" applyFill="1" applyBorder="1" applyAlignment="1" applyProtection="1">
      <alignment horizontal="left" vertical="center"/>
    </xf>
    <xf numFmtId="0" fontId="2" fillId="0" borderId="9" xfId="0" applyFont="1" applyBorder="1" applyProtection="1"/>
    <xf numFmtId="0" fontId="2" fillId="2" borderId="9" xfId="0" applyFont="1" applyFill="1" applyBorder="1" applyAlignment="1" applyProtection="1">
      <alignment horizontal="center"/>
      <protection locked="0" hidden="1"/>
    </xf>
    <xf numFmtId="2" fontId="7" fillId="0" borderId="9" xfId="0" applyNumberFormat="1" applyFont="1" applyFill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center"/>
    </xf>
    <xf numFmtId="0" fontId="3" fillId="0" borderId="9" xfId="0" applyFont="1" applyBorder="1"/>
    <xf numFmtId="0" fontId="2" fillId="3" borderId="9" xfId="0" applyFont="1" applyFill="1" applyBorder="1" applyAlignment="1" applyProtection="1">
      <alignment horizontal="center"/>
      <protection hidden="1"/>
    </xf>
    <xf numFmtId="2" fontId="7" fillId="0" borderId="9" xfId="0" applyNumberFormat="1" applyFont="1" applyFill="1" applyBorder="1" applyAlignment="1" applyProtection="1">
      <alignment horizontal="center" vertical="center"/>
      <protection hidden="1"/>
    </xf>
    <xf numFmtId="166" fontId="6" fillId="0" borderId="9" xfId="0" applyNumberFormat="1" applyFont="1" applyFill="1" applyBorder="1" applyAlignment="1" applyProtection="1">
      <alignment horizontal="center"/>
    </xf>
    <xf numFmtId="2" fontId="6" fillId="0" borderId="9" xfId="0" applyNumberFormat="1" applyFont="1" applyFill="1" applyBorder="1" applyAlignment="1" applyProtection="1">
      <alignment horizontal="center" vertical="center"/>
      <protection hidden="1"/>
    </xf>
    <xf numFmtId="2" fontId="2" fillId="3" borderId="9" xfId="0" applyNumberFormat="1" applyFont="1" applyFill="1" applyBorder="1" applyAlignment="1" applyProtection="1">
      <alignment horizontal="center"/>
      <protection hidden="1"/>
    </xf>
    <xf numFmtId="0" fontId="2" fillId="0" borderId="10" xfId="0" applyFont="1" applyBorder="1" applyProtection="1"/>
    <xf numFmtId="0" fontId="2" fillId="3" borderId="5" xfId="0" applyFont="1" applyFill="1" applyBorder="1" applyAlignment="1" applyProtection="1">
      <alignment horizontal="center" vertical="center"/>
      <protection hidden="1"/>
    </xf>
    <xf numFmtId="1" fontId="6" fillId="3" borderId="9" xfId="0" applyNumberFormat="1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/>
      <protection locked="0" hidden="1"/>
    </xf>
    <xf numFmtId="2" fontId="5" fillId="2" borderId="10" xfId="0" applyNumberFormat="1" applyFont="1" applyFill="1" applyBorder="1" applyAlignment="1" applyProtection="1">
      <alignment horizontal="center" vertical="center"/>
      <protection locked="0" hidden="1"/>
    </xf>
    <xf numFmtId="1" fontId="6" fillId="3" borderId="8" xfId="0" applyNumberFormat="1" applyFont="1" applyFill="1" applyBorder="1" applyAlignment="1" applyProtection="1">
      <alignment horizontal="center"/>
      <protection hidden="1"/>
    </xf>
    <xf numFmtId="2" fontId="5" fillId="3" borderId="5" xfId="0" applyNumberFormat="1" applyFont="1" applyFill="1" applyBorder="1" applyAlignment="1" applyProtection="1">
      <alignment horizontal="center"/>
      <protection hidden="1"/>
    </xf>
    <xf numFmtId="2" fontId="5" fillId="4" borderId="5" xfId="0" applyNumberFormat="1" applyFont="1" applyFill="1" applyBorder="1" applyAlignment="1" applyProtection="1">
      <alignment horizontal="center"/>
      <protection hidden="1"/>
    </xf>
    <xf numFmtId="1" fontId="6" fillId="3" borderId="5" xfId="0" applyNumberFormat="1" applyFont="1" applyFill="1" applyBorder="1" applyAlignment="1" applyProtection="1">
      <alignment horizontal="center"/>
      <protection hidden="1"/>
    </xf>
    <xf numFmtId="2" fontId="5" fillId="3" borderId="5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2" fontId="11" fillId="3" borderId="5" xfId="0" applyNumberFormat="1" applyFont="1" applyFill="1" applyBorder="1" applyAlignment="1" applyProtection="1">
      <alignment horizontal="center"/>
      <protection hidden="1"/>
    </xf>
    <xf numFmtId="0" fontId="11" fillId="2" borderId="5" xfId="0" applyFont="1" applyFill="1" applyBorder="1" applyAlignment="1" applyProtection="1">
      <alignment horizontal="center" vertical="center"/>
      <protection locked="0" hidden="1"/>
    </xf>
    <xf numFmtId="0" fontId="1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Alignment="1">
      <alignment horizontal="right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99"/>
      <color rgb="FFDDDDD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913946</xdr:colOff>
      <xdr:row>0</xdr:row>
      <xdr:rowOff>232456</xdr:rowOff>
    </xdr:from>
    <xdr:to>
      <xdr:col>7</xdr:col>
      <xdr:colOff>1183822</xdr:colOff>
      <xdr:row>2</xdr:row>
      <xdr:rowOff>40822</xdr:rowOff>
    </xdr:to>
    <xdr:sp macro="" textlink="">
      <xdr:nvSpPr>
        <xdr:cNvPr id="3" name="CasellaDiTesto 2"/>
        <xdr:cNvSpPr txBox="1"/>
      </xdr:nvSpPr>
      <xdr:spPr>
        <a:xfrm>
          <a:off x="8724446" y="232456"/>
          <a:ext cx="1521733" cy="4887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800"/>
            <a:t>Faq.2421.2</a:t>
          </a:r>
        </a:p>
      </xdr:txBody>
    </xdr:sp>
    <xdr:clientData/>
  </xdr:twoCellAnchor>
  <xdr:twoCellAnchor>
    <xdr:from>
      <xdr:col>4</xdr:col>
      <xdr:colOff>571500</xdr:colOff>
      <xdr:row>11</xdr:row>
      <xdr:rowOff>301625</xdr:rowOff>
    </xdr:from>
    <xdr:to>
      <xdr:col>4</xdr:col>
      <xdr:colOff>619125</xdr:colOff>
      <xdr:row>11</xdr:row>
      <xdr:rowOff>347344</xdr:rowOff>
    </xdr:to>
    <xdr:sp macro="" textlink="">
      <xdr:nvSpPr>
        <xdr:cNvPr id="4" name="CasellaDiTesto 3"/>
        <xdr:cNvSpPr txBox="1"/>
      </xdr:nvSpPr>
      <xdr:spPr>
        <a:xfrm>
          <a:off x="4438650" y="2397125"/>
          <a:ext cx="47625" cy="76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it-IT" sz="1100"/>
        </a:p>
      </xdr:txBody>
    </xdr:sp>
    <xdr:clientData/>
  </xdr:twoCellAnchor>
  <xdr:twoCellAnchor>
    <xdr:from>
      <xdr:col>1</xdr:col>
      <xdr:colOff>1951182</xdr:colOff>
      <xdr:row>0</xdr:row>
      <xdr:rowOff>95456</xdr:rowOff>
    </xdr:from>
    <xdr:to>
      <xdr:col>6</xdr:col>
      <xdr:colOff>830035</xdr:colOff>
      <xdr:row>3</xdr:row>
      <xdr:rowOff>91849</xdr:rowOff>
    </xdr:to>
    <xdr:sp macro="" textlink="">
      <xdr:nvSpPr>
        <xdr:cNvPr id="5" name="CasellaDiTesto 4"/>
        <xdr:cNvSpPr txBox="1"/>
      </xdr:nvSpPr>
      <xdr:spPr>
        <a:xfrm>
          <a:off x="2781218" y="95456"/>
          <a:ext cx="5859317" cy="101692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it-IT" sz="1800" b="0" i="0">
              <a:solidFill>
                <a:srgbClr val="0070C0"/>
              </a:solidFill>
              <a:latin typeface="Arial Black" pitchFamily="34" charset="0"/>
            </a:rPr>
            <a:t>CALCOLO</a:t>
          </a:r>
          <a:r>
            <a:rPr lang="it-IT" sz="1800" b="0" i="0" baseline="0">
              <a:solidFill>
                <a:srgbClr val="0070C0"/>
              </a:solidFill>
              <a:latin typeface="Arial Black" pitchFamily="34" charset="0"/>
            </a:rPr>
            <a:t> PERDITE DI CARICO TUBAZIONI ANTINCENDIO DISPOSIZIONE  A  SPINA</a:t>
          </a:r>
          <a:endParaRPr lang="it-IT" sz="1800" b="0" i="0">
            <a:solidFill>
              <a:srgbClr val="0070C0"/>
            </a:solidFill>
            <a:latin typeface="Arial Black" pitchFamily="34" charset="0"/>
          </a:endParaRPr>
        </a:p>
      </xdr:txBody>
    </xdr:sp>
    <xdr:clientData/>
  </xdr:twoCellAnchor>
  <xdr:twoCellAnchor editAs="oneCell">
    <xdr:from>
      <xdr:col>6</xdr:col>
      <xdr:colOff>40821</xdr:colOff>
      <xdr:row>8</xdr:row>
      <xdr:rowOff>81641</xdr:rowOff>
    </xdr:from>
    <xdr:to>
      <xdr:col>7</xdr:col>
      <xdr:colOff>1172410</xdr:colOff>
      <xdr:row>13</xdr:row>
      <xdr:rowOff>244928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51321" y="2803070"/>
          <a:ext cx="2412021" cy="18641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34017</xdr:colOff>
      <xdr:row>4</xdr:row>
      <xdr:rowOff>137207</xdr:rowOff>
    </xdr:from>
    <xdr:to>
      <xdr:col>6</xdr:col>
      <xdr:colOff>911679</xdr:colOff>
      <xdr:row>8</xdr:row>
      <xdr:rowOff>54429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44517" y="1497921"/>
          <a:ext cx="877662" cy="127793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6</xdr:col>
      <xdr:colOff>1035278</xdr:colOff>
      <xdr:row>3</xdr:row>
      <xdr:rowOff>176893</xdr:rowOff>
    </xdr:from>
    <xdr:to>
      <xdr:col>7</xdr:col>
      <xdr:colOff>1170215</xdr:colOff>
      <xdr:row>8</xdr:row>
      <xdr:rowOff>3401</xdr:rowOff>
    </xdr:to>
    <xdr:sp macro="" textlink="">
      <xdr:nvSpPr>
        <xdr:cNvPr id="8" name="CasellaDiTesto 7"/>
        <xdr:cNvSpPr txBox="1"/>
      </xdr:nvSpPr>
      <xdr:spPr>
        <a:xfrm>
          <a:off x="8845778" y="1197429"/>
          <a:ext cx="1386794" cy="15274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it-IT" sz="1800">
              <a:latin typeface="Arial Narrow" pitchFamily="34" charset="0"/>
            </a:rPr>
            <a:t>Valvola di sicurezza a squadra</a:t>
          </a:r>
        </a:p>
        <a:p>
          <a:r>
            <a:rPr lang="it-IT" sz="1800">
              <a:latin typeface="Arial Narrow" pitchFamily="34" charset="0"/>
            </a:rPr>
            <a:t>0..16 bar</a:t>
          </a:r>
        </a:p>
        <a:p>
          <a:r>
            <a:rPr lang="it-IT" sz="1800" b="1">
              <a:latin typeface="Arial Narrow" pitchFamily="34" charset="0"/>
            </a:rPr>
            <a:t>Art.19219M</a:t>
          </a:r>
        </a:p>
      </xdr:txBody>
    </xdr:sp>
    <xdr:clientData/>
  </xdr:twoCellAnchor>
  <xdr:twoCellAnchor>
    <xdr:from>
      <xdr:col>6</xdr:col>
      <xdr:colOff>230187</xdr:colOff>
      <xdr:row>17</xdr:row>
      <xdr:rowOff>15875</xdr:rowOff>
    </xdr:from>
    <xdr:to>
      <xdr:col>6</xdr:col>
      <xdr:colOff>238125</xdr:colOff>
      <xdr:row>19</xdr:row>
      <xdr:rowOff>7938</xdr:rowOff>
    </xdr:to>
    <xdr:cxnSp macro="">
      <xdr:nvCxnSpPr>
        <xdr:cNvPr id="9" name="Connettore 2 8"/>
        <xdr:cNvCxnSpPr/>
      </xdr:nvCxnSpPr>
      <xdr:spPr>
        <a:xfrm>
          <a:off x="5307012" y="3463925"/>
          <a:ext cx="7938" cy="41116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230187</xdr:colOff>
      <xdr:row>17</xdr:row>
      <xdr:rowOff>15875</xdr:rowOff>
    </xdr:from>
    <xdr:to>
      <xdr:col>6</xdr:col>
      <xdr:colOff>238125</xdr:colOff>
      <xdr:row>19</xdr:row>
      <xdr:rowOff>7938</xdr:rowOff>
    </xdr:to>
    <xdr:cxnSp macro="">
      <xdr:nvCxnSpPr>
        <xdr:cNvPr id="10" name="Connettore 2 9"/>
        <xdr:cNvCxnSpPr/>
      </xdr:nvCxnSpPr>
      <xdr:spPr>
        <a:xfrm>
          <a:off x="5307012" y="3463925"/>
          <a:ext cx="7938" cy="41116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68035</xdr:colOff>
      <xdr:row>0</xdr:row>
      <xdr:rowOff>272144</xdr:rowOff>
    </xdr:from>
    <xdr:to>
      <xdr:col>1</xdr:col>
      <xdr:colOff>2163535</xdr:colOff>
      <xdr:row>3</xdr:row>
      <xdr:rowOff>77704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8035" y="272144"/>
          <a:ext cx="2925536" cy="8260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734784</xdr:colOff>
      <xdr:row>2</xdr:row>
      <xdr:rowOff>40821</xdr:rowOff>
    </xdr:from>
    <xdr:to>
      <xdr:col>7</xdr:col>
      <xdr:colOff>1047750</xdr:colOff>
      <xdr:row>3</xdr:row>
      <xdr:rowOff>35438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45284" y="721178"/>
          <a:ext cx="1564823" cy="33479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"/>
  <sheetViews>
    <sheetView tabSelected="1" view="pageLayout" topLeftCell="C4" zoomScale="70" zoomScaleNormal="100" zoomScalePageLayoutView="70" workbookViewId="0">
      <selection activeCell="M14" sqref="M14"/>
    </sheetView>
  </sheetViews>
  <sheetFormatPr defaultColWidth="17.5703125" defaultRowHeight="26.25" customHeight="1"/>
  <cols>
    <col min="1" max="1" width="11.7109375" style="1" customWidth="1"/>
    <col min="2" max="2" width="49.42578125" style="1" customWidth="1"/>
    <col min="3" max="3" width="13.7109375" style="1" customWidth="1"/>
    <col min="4" max="5" width="13.5703125" style="1" customWidth="1"/>
    <col min="6" max="6" width="13.42578125" style="1" customWidth="1"/>
    <col min="7" max="16384" width="17.5703125" style="1"/>
  </cols>
  <sheetData>
    <row r="1" spans="1:13" ht="26.25" customHeight="1">
      <c r="A1" s="129"/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26.25" customHeight="1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</row>
    <row r="3" spans="1:13" ht="26.25" customHeight="1">
      <c r="A3" s="129"/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</row>
    <row r="4" spans="1:13" ht="26.25" customHeight="1">
      <c r="A4" s="2"/>
      <c r="B4" s="130" t="s">
        <v>38</v>
      </c>
      <c r="C4" s="130"/>
      <c r="D4" s="130"/>
      <c r="E4" s="130"/>
      <c r="F4" s="130"/>
      <c r="G4" s="130"/>
      <c r="H4" s="2"/>
      <c r="I4" s="2"/>
      <c r="J4" s="2"/>
      <c r="K4" s="2"/>
      <c r="L4" s="2"/>
      <c r="M4" s="2"/>
    </row>
    <row r="5" spans="1:13" ht="26.25" customHeight="1">
      <c r="A5" s="3"/>
      <c r="B5" s="131" t="s">
        <v>39</v>
      </c>
      <c r="C5" s="132"/>
      <c r="D5" s="132"/>
      <c r="E5" s="132"/>
      <c r="F5" s="132"/>
      <c r="G5" s="5"/>
      <c r="H5" s="3"/>
      <c r="I5" s="3"/>
      <c r="J5" s="3"/>
      <c r="K5" s="3"/>
      <c r="L5" s="4"/>
      <c r="M5" s="5"/>
    </row>
    <row r="6" spans="1:13" ht="26.25" customHeight="1">
      <c r="A6" s="6"/>
      <c r="B6" s="7" t="s">
        <v>0</v>
      </c>
      <c r="C6" s="96" t="s">
        <v>1</v>
      </c>
      <c r="D6" s="97">
        <v>5</v>
      </c>
      <c r="E6" s="98"/>
      <c r="F6" s="99"/>
      <c r="G6" s="8"/>
      <c r="H6" s="9"/>
      <c r="J6" s="10"/>
      <c r="K6" s="11"/>
      <c r="M6" s="12"/>
    </row>
    <row r="7" spans="1:13" ht="26.25" customHeight="1">
      <c r="A7" s="6"/>
      <c r="B7" s="13" t="s">
        <v>2</v>
      </c>
      <c r="C7" s="100" t="s">
        <v>3</v>
      </c>
      <c r="D7" s="105">
        <v>16</v>
      </c>
      <c r="E7" s="101"/>
      <c r="F7" s="83"/>
      <c r="G7" s="14"/>
      <c r="H7" s="15"/>
      <c r="K7" s="10"/>
      <c r="M7" s="12"/>
    </row>
    <row r="8" spans="1:13" ht="26.25" customHeight="1">
      <c r="A8" s="6"/>
      <c r="B8" s="16" t="s">
        <v>4</v>
      </c>
      <c r="C8" s="102" t="s">
        <v>5</v>
      </c>
      <c r="D8" s="115">
        <f>D6*0.005*1000</f>
        <v>25</v>
      </c>
      <c r="E8" s="103"/>
      <c r="F8" s="83"/>
      <c r="G8" s="14"/>
      <c r="H8" s="15"/>
      <c r="J8" s="10"/>
      <c r="K8" s="11"/>
      <c r="M8" s="12"/>
    </row>
    <row r="9" spans="1:13" ht="26.25" customHeight="1">
      <c r="A9" s="6"/>
      <c r="B9" s="17" t="s">
        <v>31</v>
      </c>
      <c r="C9" s="104" t="s">
        <v>6</v>
      </c>
      <c r="D9" s="105">
        <v>6</v>
      </c>
      <c r="E9" s="104"/>
      <c r="F9" s="106"/>
      <c r="G9" s="14"/>
      <c r="H9" s="9"/>
      <c r="J9" s="10"/>
      <c r="K9" s="19"/>
      <c r="M9" s="12"/>
    </row>
    <row r="10" spans="1:13" ht="26.25" customHeight="1">
      <c r="A10" s="6"/>
      <c r="B10" s="17" t="s">
        <v>7</v>
      </c>
      <c r="C10" s="104" t="s">
        <v>5</v>
      </c>
      <c r="D10" s="116">
        <f>D9*D8</f>
        <v>150</v>
      </c>
      <c r="E10" s="107" t="s">
        <v>8</v>
      </c>
      <c r="F10" s="108"/>
      <c r="G10" s="14"/>
      <c r="H10" s="9"/>
      <c r="J10" s="10"/>
      <c r="K10" s="20"/>
      <c r="M10" s="12"/>
    </row>
    <row r="11" spans="1:13" ht="26.25" customHeight="1">
      <c r="A11" s="6"/>
      <c r="B11" s="17" t="s">
        <v>32</v>
      </c>
      <c r="C11" s="104" t="s">
        <v>9</v>
      </c>
      <c r="D11" s="84">
        <f>((D10*60)/(2.826*3))^0.5</f>
        <v>32.58176062255373</v>
      </c>
      <c r="E11" s="117">
        <v>32</v>
      </c>
      <c r="F11" s="106"/>
      <c r="G11" s="21"/>
      <c r="H11" s="21"/>
      <c r="J11" s="10"/>
      <c r="K11" s="22"/>
      <c r="M11" s="12"/>
    </row>
    <row r="12" spans="1:13" ht="26.25" customHeight="1">
      <c r="A12" s="23"/>
      <c r="B12" s="17" t="s">
        <v>10</v>
      </c>
      <c r="C12" s="104" t="s">
        <v>11</v>
      </c>
      <c r="D12" s="109">
        <v>2</v>
      </c>
      <c r="E12" s="106"/>
      <c r="F12" s="110"/>
      <c r="G12" s="14"/>
      <c r="H12" s="15"/>
      <c r="J12" s="10"/>
      <c r="K12" s="20"/>
      <c r="M12" s="12"/>
    </row>
    <row r="13" spans="1:13" ht="26.25" customHeight="1">
      <c r="A13" s="23"/>
      <c r="B13" s="24" t="s">
        <v>12</v>
      </c>
      <c r="C13" s="100" t="s">
        <v>13</v>
      </c>
      <c r="D13" s="109">
        <v>3</v>
      </c>
      <c r="E13" s="104"/>
      <c r="F13" s="111"/>
      <c r="G13" s="25"/>
      <c r="H13" s="26"/>
      <c r="J13" s="10"/>
      <c r="K13" s="20"/>
      <c r="M13" s="12"/>
    </row>
    <row r="14" spans="1:13" ht="26.25" customHeight="1">
      <c r="A14" s="23" t="s">
        <v>14</v>
      </c>
      <c r="B14" s="17" t="s">
        <v>33</v>
      </c>
      <c r="C14" s="100" t="s">
        <v>13</v>
      </c>
      <c r="D14" s="105">
        <f>D13*D9</f>
        <v>18</v>
      </c>
      <c r="E14" s="112"/>
      <c r="F14" s="104"/>
      <c r="G14" s="27"/>
      <c r="H14" s="28"/>
      <c r="I14" s="29"/>
      <c r="J14" s="10"/>
      <c r="K14" s="20"/>
      <c r="M14" s="12"/>
    </row>
    <row r="15" spans="1:13" ht="26.25" customHeight="1">
      <c r="A15" s="23"/>
      <c r="B15" s="17" t="s">
        <v>34</v>
      </c>
      <c r="C15" s="104" t="s">
        <v>11</v>
      </c>
      <c r="D15" s="113">
        <f>((D14*(10.67/(E11/1000)^4.8704)*((D10*60)/(1000*3600)/140)^1.852))/10</f>
        <v>0.589264454022557</v>
      </c>
      <c r="E15" s="106"/>
      <c r="F15" s="88" t="s">
        <v>15</v>
      </c>
      <c r="G15" s="14" t="s">
        <v>16</v>
      </c>
      <c r="H15" s="30" t="s">
        <v>15</v>
      </c>
      <c r="I15" s="29"/>
      <c r="J15" s="10"/>
      <c r="K15" s="31"/>
      <c r="M15" s="32"/>
    </row>
    <row r="16" spans="1:13" ht="26.25" customHeight="1">
      <c r="A16" s="33"/>
      <c r="B16" s="34" t="s">
        <v>35</v>
      </c>
      <c r="C16" s="114" t="s">
        <v>11</v>
      </c>
      <c r="D16" s="90">
        <f>IF(E11=0,0,D15+D12)</f>
        <v>2.5892644540225569</v>
      </c>
      <c r="E16" s="91"/>
      <c r="F16" s="118">
        <f>D16</f>
        <v>2.5892644540225569</v>
      </c>
      <c r="G16" s="79">
        <v>4</v>
      </c>
      <c r="H16" s="121">
        <f>IF(G16=0,0,((G16*(10.67/(E11/1000)^4.8704)*((D10*60)/(1000*3600)/140)^1.852))/10+F16)</f>
        <v>2.7202121104720138</v>
      </c>
      <c r="I16" s="29"/>
      <c r="J16" s="10"/>
      <c r="K16" s="31"/>
      <c r="M16" s="36"/>
    </row>
    <row r="17" spans="1:13" ht="26.25" customHeight="1">
      <c r="A17" s="37"/>
      <c r="B17" s="9"/>
      <c r="C17" s="9"/>
      <c r="D17" s="9"/>
      <c r="E17" s="9"/>
      <c r="F17" s="38"/>
      <c r="G17" s="39" t="s">
        <v>17</v>
      </c>
      <c r="H17" s="40"/>
      <c r="J17" s="10"/>
      <c r="K17" s="41"/>
      <c r="M17" s="42"/>
    </row>
    <row r="18" spans="1:13" ht="26.25" customHeight="1">
      <c r="A18" s="43" t="s">
        <v>18</v>
      </c>
      <c r="B18" s="44" t="s">
        <v>19</v>
      </c>
      <c r="C18" s="80" t="s">
        <v>20</v>
      </c>
      <c r="D18" s="119">
        <f>IF(D20=0,0,D10*2)</f>
        <v>300</v>
      </c>
      <c r="E18" s="81" t="s">
        <v>8</v>
      </c>
      <c r="F18" s="82"/>
      <c r="G18" s="14"/>
      <c r="H18" s="40"/>
      <c r="J18" s="45"/>
      <c r="K18" s="46"/>
      <c r="M18" s="47"/>
    </row>
    <row r="19" spans="1:13" ht="26.25" customHeight="1">
      <c r="A19" s="48"/>
      <c r="B19" s="18" t="s">
        <v>21</v>
      </c>
      <c r="C19" s="83" t="s">
        <v>22</v>
      </c>
      <c r="D19" s="84">
        <f>((D18*60)/(2.826*3))^0.5</f>
        <v>46.077567758409138</v>
      </c>
      <c r="E19" s="117">
        <v>42</v>
      </c>
      <c r="F19" s="85"/>
      <c r="G19" s="14"/>
      <c r="H19" s="40"/>
      <c r="J19" s="10"/>
      <c r="K19" s="50"/>
      <c r="M19" s="42"/>
    </row>
    <row r="20" spans="1:13" ht="26.25" customHeight="1">
      <c r="A20" s="48"/>
      <c r="B20" s="49" t="s">
        <v>36</v>
      </c>
      <c r="C20" s="86" t="s">
        <v>13</v>
      </c>
      <c r="D20" s="94">
        <v>3</v>
      </c>
      <c r="E20" s="87"/>
      <c r="F20" s="88" t="s">
        <v>15</v>
      </c>
      <c r="G20" s="14" t="s">
        <v>16</v>
      </c>
      <c r="H20" s="30" t="s">
        <v>15</v>
      </c>
      <c r="J20" s="45"/>
      <c r="K20" s="46"/>
      <c r="M20" s="42"/>
    </row>
    <row r="21" spans="1:13" ht="26.25" customHeight="1">
      <c r="A21" s="52"/>
      <c r="B21" s="35" t="s">
        <v>37</v>
      </c>
      <c r="C21" s="89" t="s">
        <v>25</v>
      </c>
      <c r="D21" s="90">
        <f>IF(D20=0,0,IF(E19=0,0,((D20*(10.67/(E19/1000)^4.8704)*((D18*60)/(1000*3600)/140)^1.852))/10))</f>
        <v>9.4292175563197328E-2</v>
      </c>
      <c r="E21" s="95"/>
      <c r="F21" s="92">
        <f>F16+D21</f>
        <v>2.683556629585754</v>
      </c>
      <c r="G21" s="79">
        <v>4</v>
      </c>
      <c r="H21" s="120">
        <f>IF(G21=0,0,((G21*(10.67/(E19/1000)^4.8704)*((D18*60)/(1000*3600)/140)^1.852))/10)+F21</f>
        <v>2.809279530336684</v>
      </c>
      <c r="J21" s="45"/>
      <c r="K21" s="46"/>
      <c r="M21" s="42"/>
    </row>
    <row r="22" spans="1:13" ht="26.25" customHeight="1">
      <c r="A22" s="10"/>
      <c r="B22" s="18"/>
      <c r="C22" s="51"/>
      <c r="D22" s="54"/>
      <c r="E22" s="55"/>
      <c r="F22" s="56"/>
      <c r="G22" s="14"/>
      <c r="H22" s="40"/>
      <c r="J22" s="45"/>
      <c r="K22" s="46"/>
      <c r="M22" s="3"/>
    </row>
    <row r="23" spans="1:13" ht="26.25" customHeight="1">
      <c r="A23" s="43" t="s">
        <v>24</v>
      </c>
      <c r="B23" s="44" t="s">
        <v>19</v>
      </c>
      <c r="C23" s="44" t="s">
        <v>20</v>
      </c>
      <c r="D23" s="119">
        <f>IF(D25=0,0,D10*3)</f>
        <v>450</v>
      </c>
      <c r="E23" s="81" t="s">
        <v>8</v>
      </c>
      <c r="F23" s="82"/>
      <c r="G23" s="14"/>
      <c r="H23" s="40"/>
      <c r="J23" s="45"/>
      <c r="K23" s="50"/>
      <c r="M23" s="3"/>
    </row>
    <row r="24" spans="1:13" ht="26.25" customHeight="1">
      <c r="A24" s="17"/>
      <c r="B24" s="18" t="s">
        <v>21</v>
      </c>
      <c r="C24" s="49" t="s">
        <v>22</v>
      </c>
      <c r="D24" s="84">
        <f>((D23*60)/(2.826*3))^0.5</f>
        <v>56.433264798310034</v>
      </c>
      <c r="E24" s="117">
        <v>50</v>
      </c>
      <c r="F24" s="85"/>
      <c r="G24" s="14"/>
      <c r="H24" s="40"/>
      <c r="J24" s="45"/>
      <c r="K24" s="57"/>
      <c r="M24" s="3"/>
    </row>
    <row r="25" spans="1:13" ht="26.25" customHeight="1">
      <c r="A25" s="17"/>
      <c r="B25" s="49" t="s">
        <v>36</v>
      </c>
      <c r="C25" s="51" t="s">
        <v>13</v>
      </c>
      <c r="D25" s="94">
        <v>3</v>
      </c>
      <c r="E25" s="87"/>
      <c r="F25" s="88" t="s">
        <v>15</v>
      </c>
      <c r="G25" s="14" t="s">
        <v>16</v>
      </c>
      <c r="H25" s="30" t="s">
        <v>15</v>
      </c>
      <c r="J25" s="10"/>
      <c r="K25" s="58"/>
      <c r="M25" s="3"/>
    </row>
    <row r="26" spans="1:13" ht="26.25" customHeight="1">
      <c r="A26" s="34"/>
      <c r="B26" s="35" t="s">
        <v>37</v>
      </c>
      <c r="C26" s="53" t="s">
        <v>25</v>
      </c>
      <c r="D26" s="90">
        <f>IF(D25=0,0,IF(E24=0,0,((D25*(10.67/(E24/1000)^4.8704)*((D23*60)/(1000*3600)/140)^1.852))/10))</f>
        <v>8.5468582800022869E-2</v>
      </c>
      <c r="E26" s="91"/>
      <c r="F26" s="92">
        <f>IF(E24=0,0,IF(D24=0,0,H21+D26))</f>
        <v>2.894748113136707</v>
      </c>
      <c r="G26" s="79">
        <v>4</v>
      </c>
      <c r="H26" s="120">
        <f>IF(G26=0,0,((G26*(10.67/(E24/1000)^4.8704)*((D23*60)/(1000*3600)/140)^1.852))/10)+F26</f>
        <v>3.0087062235367377</v>
      </c>
      <c r="J26" s="59"/>
      <c r="K26" s="60"/>
      <c r="M26" s="3"/>
    </row>
    <row r="27" spans="1:13" ht="26.25" customHeight="1">
      <c r="A27" s="9"/>
      <c r="B27" s="9"/>
      <c r="C27" s="9"/>
      <c r="D27" s="9"/>
      <c r="E27" s="9"/>
      <c r="F27" s="56"/>
      <c r="G27" s="14"/>
      <c r="H27" s="40"/>
      <c r="J27" s="59"/>
      <c r="K27" s="60"/>
      <c r="M27" s="3"/>
    </row>
    <row r="28" spans="1:13" ht="26.25" customHeight="1">
      <c r="A28" s="43" t="s">
        <v>26</v>
      </c>
      <c r="B28" s="44" t="s">
        <v>19</v>
      </c>
      <c r="C28" s="44" t="s">
        <v>20</v>
      </c>
      <c r="D28" s="119">
        <f>IF(D30=0,0,D10*4)</f>
        <v>0</v>
      </c>
      <c r="E28" s="81" t="s">
        <v>8</v>
      </c>
      <c r="F28" s="82"/>
      <c r="G28" s="14"/>
      <c r="H28" s="40"/>
      <c r="J28" s="59"/>
      <c r="K28" s="60"/>
      <c r="M28" s="3"/>
    </row>
    <row r="29" spans="1:13" ht="26.25" customHeight="1">
      <c r="A29" s="17"/>
      <c r="B29" s="18" t="s">
        <v>21</v>
      </c>
      <c r="C29" s="49" t="s">
        <v>22</v>
      </c>
      <c r="D29" s="84">
        <f>((D28*60)/(2.826*3))^0.5</f>
        <v>0</v>
      </c>
      <c r="E29" s="117"/>
      <c r="F29" s="85"/>
      <c r="G29" s="14"/>
      <c r="H29" s="40"/>
      <c r="J29" s="59"/>
      <c r="K29" s="60"/>
      <c r="M29" s="3"/>
    </row>
    <row r="30" spans="1:13" ht="26.25" customHeight="1">
      <c r="A30" s="17"/>
      <c r="B30" s="49" t="s">
        <v>36</v>
      </c>
      <c r="C30" s="51" t="s">
        <v>13</v>
      </c>
      <c r="D30" s="77"/>
      <c r="E30" s="87"/>
      <c r="F30" s="88" t="s">
        <v>15</v>
      </c>
      <c r="G30" s="14" t="s">
        <v>16</v>
      </c>
      <c r="H30" s="30" t="s">
        <v>15</v>
      </c>
      <c r="J30" s="59"/>
      <c r="K30" s="60"/>
      <c r="M30" s="3"/>
    </row>
    <row r="31" spans="1:13" ht="26.25" customHeight="1">
      <c r="A31" s="34"/>
      <c r="B31" s="35" t="s">
        <v>37</v>
      </c>
      <c r="C31" s="53" t="s">
        <v>25</v>
      </c>
      <c r="D31" s="90">
        <f>IF(D30=0,0,IF(E29=0,0,((D30*(10.67/(E29/1000)^4.8704)*((D28*60)/(1000*3600)/140)^1.852))/10))</f>
        <v>0</v>
      </c>
      <c r="E31" s="91"/>
      <c r="F31" s="92">
        <f>IF(E29=0,0,IF(D31=0,0,H26+D31))</f>
        <v>0</v>
      </c>
      <c r="G31" s="79"/>
      <c r="H31" s="120">
        <f>IF(G31=0,0,((G31*(10.67/(E29/1000)^4.8704)*((D28*60)/(1000*3600)/140)^1.852))/10)+F31</f>
        <v>0</v>
      </c>
      <c r="J31" s="59"/>
      <c r="K31" s="60"/>
      <c r="M31" s="3"/>
    </row>
    <row r="32" spans="1:13" ht="26.25" customHeight="1">
      <c r="A32" s="20"/>
      <c r="B32" s="61"/>
      <c r="C32" s="62"/>
      <c r="D32" s="63"/>
      <c r="E32" s="64"/>
      <c r="F32" s="65"/>
      <c r="G32" s="14"/>
      <c r="H32" s="40"/>
      <c r="J32" s="59"/>
      <c r="K32" s="60"/>
      <c r="M32" s="3"/>
    </row>
    <row r="33" spans="1:13" ht="26.25" customHeight="1">
      <c r="A33" s="43" t="s">
        <v>27</v>
      </c>
      <c r="B33" s="44" t="s">
        <v>19</v>
      </c>
      <c r="C33" s="44" t="s">
        <v>20</v>
      </c>
      <c r="D33" s="122">
        <f>IF(D35=0,0,D10*5)</f>
        <v>0</v>
      </c>
      <c r="E33" s="81" t="s">
        <v>8</v>
      </c>
      <c r="F33" s="82"/>
      <c r="G33" s="14"/>
      <c r="H33" s="40"/>
      <c r="J33" s="59"/>
      <c r="K33" s="60"/>
      <c r="M33" s="3"/>
    </row>
    <row r="34" spans="1:13" ht="26.25" customHeight="1">
      <c r="A34" s="17"/>
      <c r="B34" s="18" t="s">
        <v>21</v>
      </c>
      <c r="C34" s="49" t="s">
        <v>22</v>
      </c>
      <c r="D34" s="93">
        <f>((D33*60)/(2.826*3))^0.5</f>
        <v>0</v>
      </c>
      <c r="E34" s="117"/>
      <c r="F34" s="85"/>
      <c r="G34" s="21"/>
      <c r="H34" s="40"/>
      <c r="J34" s="59"/>
      <c r="K34" s="60"/>
      <c r="M34" s="3"/>
    </row>
    <row r="35" spans="1:13" ht="26.25" customHeight="1">
      <c r="A35" s="17"/>
      <c r="B35" s="49" t="s">
        <v>36</v>
      </c>
      <c r="C35" s="51" t="s">
        <v>13</v>
      </c>
      <c r="D35" s="77"/>
      <c r="E35" s="87"/>
      <c r="F35" s="88" t="s">
        <v>15</v>
      </c>
      <c r="G35" s="14" t="s">
        <v>16</v>
      </c>
      <c r="H35" s="30" t="s">
        <v>15</v>
      </c>
      <c r="J35" s="59"/>
      <c r="K35" s="60"/>
      <c r="M35" s="3"/>
    </row>
    <row r="36" spans="1:13" ht="26.25" customHeight="1">
      <c r="A36" s="34"/>
      <c r="B36" s="35" t="s">
        <v>37</v>
      </c>
      <c r="C36" s="53" t="s">
        <v>25</v>
      </c>
      <c r="D36" s="90">
        <f>IF(D35=0,0,IF(E34=0,0,((D35*(10.67/(E34/1000)^4.8704)*((D33*60)/(1000*3600)/140)^1.852))/10))</f>
        <v>0</v>
      </c>
      <c r="E36" s="91"/>
      <c r="F36" s="92">
        <f>IF(E34=0,0,IF(D36=0,0,D36+H31))</f>
        <v>0</v>
      </c>
      <c r="G36" s="79"/>
      <c r="H36" s="120">
        <f>IF(G36=0,0,IF(E34=0,0,((G36*(10.67/(E34/1000)^4.8704)*((D33*60)/(1000*3600)/140)^1.852))/10))+F36</f>
        <v>0</v>
      </c>
      <c r="J36" s="59"/>
      <c r="K36" s="60"/>
      <c r="M36" s="3"/>
    </row>
    <row r="37" spans="1:13" ht="26.25" customHeight="1">
      <c r="A37" s="63"/>
      <c r="B37" s="66"/>
      <c r="C37" s="67"/>
      <c r="D37" s="66"/>
      <c r="E37" s="65"/>
      <c r="F37" s="65"/>
      <c r="G37" s="14"/>
      <c r="H37" s="40"/>
      <c r="J37" s="59"/>
      <c r="K37" s="60"/>
      <c r="M37" s="3"/>
    </row>
    <row r="38" spans="1:13" ht="26.25" customHeight="1">
      <c r="A38" s="43" t="s">
        <v>28</v>
      </c>
      <c r="B38" s="44" t="s">
        <v>19</v>
      </c>
      <c r="C38" s="80" t="s">
        <v>20</v>
      </c>
      <c r="D38" s="122">
        <f>IF(D40=0,0,D10*6)</f>
        <v>0</v>
      </c>
      <c r="E38" s="81" t="s">
        <v>8</v>
      </c>
      <c r="F38" s="82"/>
      <c r="G38" s="68"/>
      <c r="H38" s="22"/>
      <c r="J38" s="60"/>
      <c r="K38" s="60"/>
      <c r="M38" s="3"/>
    </row>
    <row r="39" spans="1:13" ht="26.25" customHeight="1">
      <c r="A39" s="17"/>
      <c r="B39" s="18" t="s">
        <v>21</v>
      </c>
      <c r="C39" s="83" t="s">
        <v>22</v>
      </c>
      <c r="D39" s="84">
        <f>((D38*60)/(2.826*3))^0.5</f>
        <v>0</v>
      </c>
      <c r="E39" s="117"/>
      <c r="F39" s="85"/>
      <c r="G39" s="68"/>
      <c r="H39" s="58"/>
      <c r="J39" s="60"/>
      <c r="K39" s="60"/>
      <c r="M39" s="3"/>
    </row>
    <row r="40" spans="1:13" ht="26.25" customHeight="1">
      <c r="A40" s="17"/>
      <c r="B40" s="49" t="s">
        <v>36</v>
      </c>
      <c r="C40" s="86" t="s">
        <v>13</v>
      </c>
      <c r="D40" s="77"/>
      <c r="E40" s="87"/>
      <c r="F40" s="88" t="s">
        <v>15</v>
      </c>
      <c r="G40" s="14" t="s">
        <v>16</v>
      </c>
      <c r="H40" s="30" t="s">
        <v>15</v>
      </c>
      <c r="J40" s="60"/>
      <c r="K40" s="60"/>
      <c r="M40" s="3"/>
    </row>
    <row r="41" spans="1:13" ht="26.25" customHeight="1">
      <c r="A41" s="34"/>
      <c r="B41" s="35" t="s">
        <v>37</v>
      </c>
      <c r="C41" s="89" t="s">
        <v>23</v>
      </c>
      <c r="D41" s="90">
        <f>IF(D40=0,0,IF(E39=0,0,((D40*(10.67/(E39/1000)^4.8704)*((D38*60)/(1000*3600)/140)^1.852))/10))</f>
        <v>0</v>
      </c>
      <c r="E41" s="91"/>
      <c r="F41" s="92">
        <f>IF(F36=0,0,IF(D41=0,0,H36+D41))</f>
        <v>0</v>
      </c>
      <c r="G41" s="79"/>
      <c r="H41" s="120">
        <f>IF(F41=0,0,((G41*(10.67/(E39/1000)^4.8704)*((D38*60)/(1000*3600)/140)^1.852))/10+F41)</f>
        <v>0</v>
      </c>
      <c r="J41" s="60"/>
      <c r="K41" s="60"/>
      <c r="M41" s="3"/>
    </row>
    <row r="42" spans="1:13" ht="26.25" customHeight="1">
      <c r="A42" s="69"/>
      <c r="B42" s="70"/>
      <c r="C42" s="71"/>
      <c r="D42" s="72"/>
      <c r="E42" s="73"/>
      <c r="F42" s="73"/>
      <c r="G42" s="74"/>
      <c r="H42" s="58"/>
      <c r="J42" s="60"/>
      <c r="K42" s="60"/>
      <c r="M42" s="3"/>
    </row>
    <row r="43" spans="1:13" ht="26.25" customHeight="1">
      <c r="A43" s="43" t="s">
        <v>29</v>
      </c>
      <c r="B43" s="44" t="s">
        <v>19</v>
      </c>
      <c r="C43" s="80" t="s">
        <v>20</v>
      </c>
      <c r="D43" s="78">
        <f>IF(D45=0,0,D15*6)</f>
        <v>0</v>
      </c>
      <c r="E43" s="81" t="s">
        <v>8</v>
      </c>
      <c r="F43" s="82"/>
      <c r="G43" s="74"/>
      <c r="H43" s="21"/>
      <c r="J43" s="60"/>
      <c r="K43" s="60"/>
      <c r="M43" s="3"/>
    </row>
    <row r="44" spans="1:13" ht="26.25" customHeight="1">
      <c r="A44" s="17"/>
      <c r="B44" s="18" t="s">
        <v>21</v>
      </c>
      <c r="C44" s="83" t="s">
        <v>22</v>
      </c>
      <c r="D44" s="84">
        <f>((D43*60)/(2.826*3))^0.5</f>
        <v>0</v>
      </c>
      <c r="E44" s="117"/>
      <c r="F44" s="85"/>
      <c r="G44" s="74"/>
      <c r="H44" s="58"/>
      <c r="J44" s="60"/>
      <c r="K44" s="60"/>
      <c r="M44" s="3"/>
    </row>
    <row r="45" spans="1:13" ht="26.25" customHeight="1">
      <c r="A45" s="17"/>
      <c r="B45" s="49" t="s">
        <v>36</v>
      </c>
      <c r="C45" s="86" t="s">
        <v>13</v>
      </c>
      <c r="D45" s="77"/>
      <c r="E45" s="87"/>
      <c r="F45" s="88" t="s">
        <v>15</v>
      </c>
      <c r="G45" s="14" t="s">
        <v>16</v>
      </c>
      <c r="H45" s="30" t="s">
        <v>15</v>
      </c>
      <c r="J45" s="60"/>
      <c r="K45" s="60"/>
      <c r="M45" s="2"/>
    </row>
    <row r="46" spans="1:13" ht="26.25" customHeight="1">
      <c r="A46" s="34"/>
      <c r="B46" s="35" t="s">
        <v>37</v>
      </c>
      <c r="C46" s="89" t="s">
        <v>23</v>
      </c>
      <c r="D46" s="90">
        <f>IF(D45=0,0,IF(E44=0,0,((D45*(10.67/(E44/1000)^4.8704)*((D43*60)/(1000*3600)/140)^1.852))/10))</f>
        <v>0</v>
      </c>
      <c r="E46" s="91"/>
      <c r="F46" s="92">
        <f>IF(F41=0,0,IF(D46=0,0,H41+D46))</f>
        <v>0</v>
      </c>
      <c r="G46" s="79"/>
      <c r="H46" s="120">
        <f>IF(G46=0,0,IF(F46=0,0,((G46*(10.67/(E44/1000)^4.8704)*((D43*60)/(1000*3600)/140)^1.852))/10+F46))</f>
        <v>0</v>
      </c>
      <c r="J46" s="60"/>
      <c r="K46" s="60"/>
      <c r="M46" s="2"/>
    </row>
    <row r="47" spans="1:13" ht="26.25" customHeight="1">
      <c r="A47" s="75"/>
    </row>
    <row r="48" spans="1:13" ht="26.25" customHeight="1">
      <c r="A48" s="133" t="s">
        <v>40</v>
      </c>
      <c r="B48" s="133"/>
      <c r="C48" s="133"/>
      <c r="D48" s="133"/>
      <c r="E48" s="133"/>
      <c r="F48" s="133"/>
      <c r="G48" s="133"/>
      <c r="H48" s="123">
        <f>MAXA(H26:H46)*1.1</f>
        <v>3.3095768458904118</v>
      </c>
    </row>
    <row r="49" spans="1:8" ht="26.25" customHeight="1">
      <c r="A49" s="75"/>
      <c r="B49" s="128" t="s">
        <v>30</v>
      </c>
    </row>
    <row r="50" spans="1:8" ht="26.25" customHeight="1">
      <c r="A50" s="76"/>
      <c r="B50" s="124" t="s">
        <v>42</v>
      </c>
      <c r="F50" s="125" t="s">
        <v>41</v>
      </c>
      <c r="G50" s="127">
        <v>6.5</v>
      </c>
      <c r="H50" s="126">
        <f>H48+3</f>
        <v>6.3095768458904118</v>
      </c>
    </row>
  </sheetData>
  <sheetProtection password="F3B8" sheet="1" objects="1" scenarios="1" selectLockedCells="1"/>
  <mergeCells count="4">
    <mergeCell ref="A1:M3"/>
    <mergeCell ref="B4:G4"/>
    <mergeCell ref="B5:F5"/>
    <mergeCell ref="A48:G48"/>
  </mergeCells>
  <pageMargins left="0.7" right="0.7" top="0.75" bottom="0.75" header="0.3" footer="0.3"/>
  <pageSetup paperSize="9" scale="5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2019-05-01T06:10:43Z</cp:lastPrinted>
  <dcterms:created xsi:type="dcterms:W3CDTF">2019-05-01T06:08:01Z</dcterms:created>
  <dcterms:modified xsi:type="dcterms:W3CDTF">2025-09-29T04:48:21Z</dcterms:modified>
</cp:coreProperties>
</file>