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9740" windowHeight="736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Foglio1!$A$1:$Z$50</definedName>
  </definedNames>
  <calcPr calcId="125725"/>
</workbook>
</file>

<file path=xl/calcChain.xml><?xml version="1.0" encoding="utf-8"?>
<calcChain xmlns="http://schemas.openxmlformats.org/spreadsheetml/2006/main">
  <c r="U26" i="1"/>
  <c r="S27"/>
  <c r="W35"/>
  <c r="S26" l="1"/>
  <c r="Q25"/>
  <c r="S25" s="1"/>
  <c r="Q26"/>
  <c r="L26"/>
  <c r="L25"/>
  <c r="V17"/>
  <c r="M17"/>
  <c r="U17"/>
  <c r="L17"/>
  <c r="T26" l="1"/>
  <c r="T25"/>
  <c r="U25" s="1"/>
  <c r="N26"/>
  <c r="N25"/>
  <c r="M26"/>
  <c r="M24"/>
  <c r="W17"/>
  <c r="N17"/>
  <c r="E17"/>
  <c r="M25"/>
  <c r="Y11"/>
  <c r="Y14" s="1"/>
  <c r="U11"/>
  <c r="V11" s="1"/>
  <c r="P11"/>
  <c r="P14" s="1"/>
  <c r="L11"/>
  <c r="L12" s="1"/>
  <c r="G15"/>
  <c r="G16"/>
  <c r="C11"/>
  <c r="C12"/>
  <c r="D12" s="1"/>
  <c r="D11"/>
  <c r="U12" l="1"/>
  <c r="Z11"/>
  <c r="Y12"/>
  <c r="Y13"/>
  <c r="M11"/>
  <c r="L13"/>
  <c r="M12"/>
  <c r="Q11"/>
  <c r="P12"/>
  <c r="P13"/>
  <c r="C13"/>
  <c r="V12" l="1"/>
  <c r="U13"/>
  <c r="Y15"/>
  <c r="Z12"/>
  <c r="Y16"/>
  <c r="Z13"/>
  <c r="L14"/>
  <c r="M13"/>
  <c r="P15"/>
  <c r="Q12"/>
  <c r="P16"/>
  <c r="Q13"/>
  <c r="D13"/>
  <c r="C14"/>
  <c r="C15" s="1"/>
  <c r="V13" l="1"/>
  <c r="U14"/>
  <c r="L15"/>
  <c r="M14"/>
  <c r="Q14"/>
  <c r="Q15"/>
  <c r="H15"/>
  <c r="D15"/>
  <c r="C16"/>
  <c r="C17" s="1"/>
  <c r="D14"/>
  <c r="D17" l="1"/>
  <c r="L24"/>
  <c r="V14"/>
  <c r="U15"/>
  <c r="Z14"/>
  <c r="L16"/>
  <c r="M15"/>
  <c r="H16"/>
  <c r="D16"/>
  <c r="G11"/>
  <c r="H11" s="1"/>
  <c r="Q24" l="1"/>
  <c r="V15"/>
  <c r="U16"/>
  <c r="Z15"/>
  <c r="M16"/>
  <c r="Q16"/>
  <c r="Q17" s="1"/>
  <c r="G13"/>
  <c r="H13" s="1"/>
  <c r="G12"/>
  <c r="H12" s="1"/>
  <c r="G14"/>
  <c r="H14" s="1"/>
  <c r="H17" l="1"/>
  <c r="N24" s="1"/>
  <c r="S24" s="1"/>
  <c r="T24" s="1"/>
  <c r="U24" s="1"/>
  <c r="V16"/>
  <c r="Z16"/>
  <c r="Z17" s="1"/>
</calcChain>
</file>

<file path=xl/sharedStrings.xml><?xml version="1.0" encoding="utf-8"?>
<sst xmlns="http://schemas.openxmlformats.org/spreadsheetml/2006/main" count="143" uniqueCount="54">
  <si>
    <t>Piani  n°</t>
  </si>
  <si>
    <t>tubazione</t>
  </si>
  <si>
    <t>Kv</t>
  </si>
  <si>
    <t>n°</t>
  </si>
  <si>
    <t>L/h</t>
  </si>
  <si>
    <t>di mm</t>
  </si>
  <si>
    <t>d</t>
  </si>
  <si>
    <t>M + R</t>
  </si>
  <si>
    <r>
      <rPr>
        <sz val="11"/>
        <rFont val="Calibri"/>
        <family val="2"/>
      </rPr>
      <t>∆</t>
    </r>
    <r>
      <rPr>
        <sz val="12.1"/>
        <rFont val="Arial Narrow"/>
        <family val="2"/>
      </rPr>
      <t>p</t>
    </r>
    <r>
      <rPr>
        <sz val="11"/>
        <rFont val="Arial Narrow"/>
        <family val="2"/>
      </rPr>
      <t xml:space="preserve"> bar</t>
    </r>
  </si>
  <si>
    <t>Kvs</t>
  </si>
  <si>
    <t>apertura</t>
  </si>
  <si>
    <t>(1)</t>
  </si>
  <si>
    <t xml:space="preserve">(2) </t>
  </si>
  <si>
    <t xml:space="preserve">(3) </t>
  </si>
  <si>
    <t>(4)</t>
  </si>
  <si>
    <t>(5)</t>
  </si>
  <si>
    <t xml:space="preserve">(6) m </t>
  </si>
  <si>
    <t>(7)</t>
  </si>
  <si>
    <t>DN50</t>
  </si>
  <si>
    <t>3/4"</t>
  </si>
  <si>
    <t>1"</t>
  </si>
  <si>
    <t>1"1/2</t>
  </si>
  <si>
    <t>2"</t>
  </si>
  <si>
    <t>giri</t>
  </si>
  <si>
    <t>4.25</t>
  </si>
  <si>
    <t>piano colonna</t>
  </si>
  <si>
    <t>Progr.</t>
  </si>
  <si>
    <t>1"1/1</t>
  </si>
  <si>
    <t>2"1/2</t>
  </si>
  <si>
    <t>Colonna</t>
  </si>
  <si>
    <t xml:space="preserve"> Di</t>
  </si>
  <si>
    <t>Colon.</t>
  </si>
  <si>
    <t>∆p bar</t>
  </si>
  <si>
    <t>3"</t>
  </si>
  <si>
    <t>in</t>
  </si>
  <si>
    <t>N°giri</t>
  </si>
  <si>
    <t>D</t>
  </si>
  <si>
    <r>
      <t>m</t>
    </r>
    <r>
      <rPr>
        <vertAlign val="superscript"/>
        <sz val="11"/>
        <rFont val="Arial Narrow"/>
        <family val="2"/>
      </rPr>
      <t>3</t>
    </r>
    <r>
      <rPr>
        <sz val="11"/>
        <rFont val="Arial Narrow"/>
        <family val="2"/>
      </rPr>
      <t>/h</t>
    </r>
  </si>
  <si>
    <t>DN65</t>
  </si>
  <si>
    <t>DN80</t>
  </si>
  <si>
    <t>12.2</t>
  </si>
  <si>
    <t>VALVOLA</t>
  </si>
  <si>
    <t>TUBAZIONE</t>
  </si>
  <si>
    <t>18.6</t>
  </si>
  <si>
    <t>21.1</t>
  </si>
  <si>
    <t>N+Q</t>
  </si>
  <si>
    <t>Nmax-S</t>
  </si>
  <si>
    <t>Valvola by pass</t>
  </si>
  <si>
    <t>regolaz. mbar</t>
  </si>
  <si>
    <t>Tot. L</t>
  </si>
  <si>
    <t>D max</t>
  </si>
  <si>
    <t>Faq.2417.2</t>
  </si>
  <si>
    <t>Apert.</t>
  </si>
  <si>
    <t>∆pmax +0,2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</si>
</sst>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"/>
    <numFmt numFmtId="167" formatCode="0.00000"/>
  </numFmts>
  <fonts count="16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20"/>
      <color theme="1"/>
      <name val="Calibri"/>
      <family val="2"/>
      <scheme val="minor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sz val="12.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vertAlign val="superscript"/>
      <sz val="11"/>
      <name val="Arial Narrow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  <protection hidden="1"/>
    </xf>
    <xf numFmtId="1" fontId="2" fillId="0" borderId="0" xfId="0" applyNumberFormat="1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Fill="1" applyBorder="1" applyAlignment="1">
      <alignment horizont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0" fontId="2" fillId="0" borderId="0" xfId="0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164" fontId="2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 hidden="1"/>
    </xf>
    <xf numFmtId="0" fontId="2" fillId="0" borderId="0" xfId="0" applyFont="1" applyFill="1" applyBorder="1" applyAlignment="1" applyProtection="1">
      <alignment horizontal="center"/>
      <protection locked="0" hidden="1"/>
    </xf>
    <xf numFmtId="0" fontId="2" fillId="0" borderId="0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166" fontId="2" fillId="0" borderId="0" xfId="0" applyNumberFormat="1" applyFont="1" applyFill="1" applyBorder="1" applyAlignment="1" applyProtection="1">
      <alignment horizontal="center" vertical="center"/>
      <protection hidden="1"/>
    </xf>
    <xf numFmtId="167" fontId="2" fillId="0" borderId="0" xfId="0" applyNumberFormat="1" applyFont="1" applyFill="1" applyBorder="1" applyAlignment="1" applyProtection="1">
      <alignment horizontal="center" vertic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Protection="1">
      <protection locked="0" hidden="1"/>
    </xf>
    <xf numFmtId="0" fontId="6" fillId="0" borderId="0" xfId="0" applyFont="1" applyFill="1" applyBorder="1" applyAlignment="1" applyProtection="1">
      <alignment horizontal="center"/>
      <protection hidden="1"/>
    </xf>
    <xf numFmtId="49" fontId="6" fillId="0" borderId="0" xfId="0" applyNumberFormat="1" applyFont="1" applyFill="1" applyBorder="1" applyAlignment="1" applyProtection="1">
      <alignment horizontal="center"/>
      <protection hidden="1"/>
    </xf>
    <xf numFmtId="0" fontId="0" fillId="0" borderId="2" xfId="0" applyBorder="1"/>
    <xf numFmtId="49" fontId="6" fillId="0" borderId="0" xfId="0" applyNumberFormat="1" applyFont="1" applyFill="1" applyBorder="1" applyAlignment="1" applyProtection="1">
      <alignment horizontal="center"/>
      <protection locked="0" hidden="1"/>
    </xf>
    <xf numFmtId="0" fontId="6" fillId="0" borderId="4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 applyProtection="1">
      <alignment horizont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49" fontId="6" fillId="0" borderId="16" xfId="0" applyNumberFormat="1" applyFont="1" applyBorder="1" applyAlignment="1" applyProtection="1">
      <alignment horizontal="center"/>
      <protection hidden="1"/>
    </xf>
    <xf numFmtId="0" fontId="0" fillId="0" borderId="16" xfId="0" applyBorder="1"/>
    <xf numFmtId="0" fontId="6" fillId="0" borderId="16" xfId="0" applyFont="1" applyBorder="1" applyAlignment="1" applyProtection="1">
      <alignment horizontal="center"/>
      <protection hidden="1"/>
    </xf>
    <xf numFmtId="0" fontId="6" fillId="0" borderId="17" xfId="0" applyFont="1" applyFill="1" applyBorder="1" applyAlignment="1" applyProtection="1">
      <alignment horizontal="center"/>
      <protection locked="0" hidden="1"/>
    </xf>
    <xf numFmtId="0" fontId="2" fillId="3" borderId="17" xfId="0" applyFont="1" applyFill="1" applyBorder="1" applyAlignment="1" applyProtection="1">
      <alignment horizontal="center"/>
      <protection locked="0" hidden="1"/>
    </xf>
    <xf numFmtId="164" fontId="2" fillId="4" borderId="17" xfId="0" applyNumberFormat="1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0" borderId="15" xfId="0" applyFont="1" applyFill="1" applyBorder="1" applyAlignment="1" applyProtection="1">
      <alignment horizontal="center"/>
      <protection hidden="1"/>
    </xf>
    <xf numFmtId="0" fontId="2" fillId="4" borderId="15" xfId="0" applyFont="1" applyFill="1" applyBorder="1" applyAlignment="1" applyProtection="1">
      <alignment horizontal="center"/>
      <protection hidden="1"/>
    </xf>
    <xf numFmtId="1" fontId="2" fillId="0" borderId="15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Font="1" applyFill="1" applyBorder="1" applyAlignment="1" applyProtection="1">
      <alignment horizontal="right"/>
      <protection hidden="1"/>
    </xf>
    <xf numFmtId="0" fontId="12" fillId="0" borderId="0" xfId="0" applyFont="1" applyAlignment="1">
      <alignment horizontal="center" vertical="center"/>
    </xf>
    <xf numFmtId="0" fontId="2" fillId="4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164" fontId="6" fillId="6" borderId="17" xfId="0" applyNumberFormat="1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locked="0" hidden="1"/>
    </xf>
    <xf numFmtId="164" fontId="2" fillId="4" borderId="17" xfId="0" applyNumberFormat="1" applyFont="1" applyFill="1" applyBorder="1" applyAlignment="1" applyProtection="1">
      <alignment horizontal="center" vertical="center"/>
      <protection hidden="1"/>
    </xf>
    <xf numFmtId="164" fontId="2" fillId="4" borderId="15" xfId="0" applyNumberFormat="1" applyFont="1" applyFill="1" applyBorder="1" applyAlignment="1" applyProtection="1">
      <alignment horizontal="center"/>
      <protection hidden="1"/>
    </xf>
    <xf numFmtId="0" fontId="12" fillId="0" borderId="0" xfId="0" applyFont="1"/>
    <xf numFmtId="0" fontId="12" fillId="0" borderId="6" xfId="0" applyFont="1" applyBorder="1" applyAlignment="1">
      <alignment horizontal="center" vertical="center"/>
    </xf>
    <xf numFmtId="164" fontId="6" fillId="4" borderId="10" xfId="0" applyNumberFormat="1" applyFont="1" applyFill="1" applyBorder="1" applyAlignment="1" applyProtection="1">
      <alignment horizontal="center" vertical="center"/>
      <protection hidden="1"/>
    </xf>
    <xf numFmtId="164" fontId="6" fillId="7" borderId="17" xfId="0" applyNumberFormat="1" applyFont="1" applyFill="1" applyBorder="1" applyAlignment="1" applyProtection="1">
      <alignment horizontal="center" vertical="center"/>
      <protection hidden="1"/>
    </xf>
    <xf numFmtId="164" fontId="6" fillId="5" borderId="4" xfId="0" applyNumberFormat="1" applyFont="1" applyFill="1" applyBorder="1" applyAlignment="1" applyProtection="1">
      <alignment horizontal="center" vertical="center"/>
      <protection hidden="1"/>
    </xf>
    <xf numFmtId="164" fontId="6" fillId="5" borderId="0" xfId="0" applyNumberFormat="1" applyFont="1" applyFill="1" applyBorder="1" applyAlignment="1" applyProtection="1">
      <alignment horizontal="center" vertical="center"/>
      <protection hidden="1"/>
    </xf>
    <xf numFmtId="0" fontId="6" fillId="4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2" fillId="4" borderId="21" xfId="0" applyFont="1" applyFill="1" applyBorder="1"/>
    <xf numFmtId="0" fontId="2" fillId="3" borderId="22" xfId="0" applyFont="1" applyFill="1" applyBorder="1" applyAlignment="1">
      <alignment horizontal="center"/>
    </xf>
    <xf numFmtId="0" fontId="0" fillId="4" borderId="21" xfId="0" applyFont="1" applyFill="1" applyBorder="1"/>
    <xf numFmtId="0" fontId="6" fillId="3" borderId="2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2" fontId="2" fillId="4" borderId="24" xfId="0" applyNumberFormat="1" applyFont="1" applyFill="1" applyBorder="1" applyAlignment="1" applyProtection="1">
      <alignment horizontal="center" vertical="center"/>
      <protection hidden="1"/>
    </xf>
    <xf numFmtId="164" fontId="2" fillId="6" borderId="25" xfId="0" applyNumberFormat="1" applyFont="1" applyFill="1" applyBorder="1" applyAlignment="1" applyProtection="1">
      <alignment horizontal="center" vertical="center"/>
      <protection hidden="1"/>
    </xf>
    <xf numFmtId="2" fontId="2" fillId="4" borderId="21" xfId="0" applyNumberFormat="1" applyFont="1" applyFill="1" applyBorder="1" applyAlignment="1" applyProtection="1">
      <alignment horizontal="center" vertical="center"/>
      <protection hidden="1"/>
    </xf>
    <xf numFmtId="2" fontId="2" fillId="6" borderId="22" xfId="0" applyNumberFormat="1" applyFont="1" applyFill="1" applyBorder="1" applyAlignment="1" applyProtection="1">
      <alignment horizontal="center" vertical="center"/>
      <protection hidden="1"/>
    </xf>
    <xf numFmtId="2" fontId="2" fillId="4" borderId="26" xfId="0" applyNumberFormat="1" applyFont="1" applyFill="1" applyBorder="1" applyAlignment="1" applyProtection="1">
      <alignment horizontal="center" vertical="center"/>
      <protection hidden="1"/>
    </xf>
    <xf numFmtId="2" fontId="2" fillId="6" borderId="27" xfId="0" applyNumberFormat="1" applyFont="1" applyFill="1" applyBorder="1" applyAlignment="1" applyProtection="1">
      <alignment horizontal="center" vertical="center"/>
      <protection hidden="1"/>
    </xf>
    <xf numFmtId="0" fontId="6" fillId="3" borderId="28" xfId="0" applyFont="1" applyFill="1" applyBorder="1" applyAlignment="1">
      <alignment horizontal="center"/>
    </xf>
    <xf numFmtId="0" fontId="2" fillId="4" borderId="10" xfId="0" applyFont="1" applyFill="1" applyBorder="1"/>
    <xf numFmtId="0" fontId="0" fillId="4" borderId="10" xfId="0" applyFont="1" applyFill="1" applyBorder="1"/>
    <xf numFmtId="0" fontId="6" fillId="4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/>
    </xf>
    <xf numFmtId="164" fontId="6" fillId="6" borderId="22" xfId="0" applyNumberFormat="1" applyFont="1" applyFill="1" applyBorder="1" applyAlignment="1" applyProtection="1">
      <alignment horizontal="center" vertical="center"/>
      <protection hidden="1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164" fontId="6" fillId="5" borderId="22" xfId="0" applyNumberFormat="1" applyFont="1" applyFill="1" applyBorder="1" applyAlignment="1" applyProtection="1">
      <alignment horizontal="center" vertical="center"/>
      <protection hidden="1"/>
    </xf>
    <xf numFmtId="0" fontId="12" fillId="3" borderId="33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34" xfId="0" applyBorder="1"/>
    <xf numFmtId="0" fontId="12" fillId="0" borderId="40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 applyAlignment="1"/>
    <xf numFmtId="0" fontId="2" fillId="4" borderId="17" xfId="0" applyFont="1" applyFill="1" applyBorder="1" applyAlignment="1" applyProtection="1">
      <alignment horizontal="center" vertical="center"/>
      <protection hidden="1"/>
    </xf>
    <xf numFmtId="165" fontId="12" fillId="4" borderId="17" xfId="0" applyNumberFormat="1" applyFont="1" applyFill="1" applyBorder="1" applyAlignment="1" applyProtection="1">
      <alignment horizontal="center" vertical="center"/>
      <protection hidden="1"/>
    </xf>
    <xf numFmtId="165" fontId="12" fillId="4" borderId="15" xfId="0" applyNumberFormat="1" applyFont="1" applyFill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 applyProtection="1">
      <alignment horizontal="center"/>
      <protection hidden="1"/>
    </xf>
    <xf numFmtId="165" fontId="0" fillId="4" borderId="15" xfId="0" applyNumberForma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right"/>
      <protection locked="0" hidden="1"/>
    </xf>
    <xf numFmtId="165" fontId="2" fillId="4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64" fontId="12" fillId="4" borderId="10" xfId="0" applyNumberFormat="1" applyFont="1" applyFill="1" applyBorder="1" applyProtection="1">
      <protection hidden="1"/>
    </xf>
    <xf numFmtId="0" fontId="12" fillId="4" borderId="0" xfId="0" applyFont="1" applyFill="1" applyBorder="1" applyAlignment="1" applyProtection="1">
      <alignment horizontal="center" vertical="center"/>
      <protection hidden="1"/>
    </xf>
    <xf numFmtId="165" fontId="12" fillId="4" borderId="0" xfId="0" applyNumberFormat="1" applyFont="1" applyFill="1" applyBorder="1" applyAlignment="1" applyProtection="1">
      <alignment horizontal="center" vertical="center"/>
      <protection hidden="1"/>
    </xf>
    <xf numFmtId="164" fontId="12" fillId="4" borderId="12" xfId="0" applyNumberFormat="1" applyFont="1" applyFill="1" applyBorder="1" applyProtection="1">
      <protection hidden="1"/>
    </xf>
    <xf numFmtId="0" fontId="12" fillId="4" borderId="14" xfId="0" applyFont="1" applyFill="1" applyBorder="1" applyAlignment="1" applyProtection="1">
      <alignment horizontal="center" vertical="center"/>
      <protection hidden="1"/>
    </xf>
    <xf numFmtId="165" fontId="12" fillId="4" borderId="14" xfId="0" applyNumberFormat="1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 applyProtection="1">
      <alignment horizontal="center" vertical="center"/>
      <protection locked="0" hidden="1"/>
    </xf>
    <xf numFmtId="0" fontId="12" fillId="3" borderId="10" xfId="0" applyFont="1" applyFill="1" applyBorder="1" applyAlignment="1" applyProtection="1">
      <alignment horizontal="center" vertical="center"/>
      <protection locked="0" hidden="1"/>
    </xf>
    <xf numFmtId="0" fontId="12" fillId="3" borderId="13" xfId="0" applyFont="1" applyFill="1" applyBorder="1" applyAlignment="1" applyProtection="1">
      <alignment horizontal="center" vertical="center"/>
      <protection locked="0" hidden="1"/>
    </xf>
    <xf numFmtId="0" fontId="12" fillId="3" borderId="12" xfId="0" applyFont="1" applyFill="1" applyBorder="1" applyAlignment="1" applyProtection="1">
      <alignment horizontal="center" vertical="center"/>
      <protection locked="0" hidden="1"/>
    </xf>
    <xf numFmtId="0" fontId="12" fillId="4" borderId="11" xfId="0" applyFont="1" applyFill="1" applyBorder="1" applyProtection="1">
      <protection hidden="1"/>
    </xf>
    <xf numFmtId="0" fontId="0" fillId="0" borderId="0" xfId="0" applyProtection="1">
      <protection hidden="1"/>
    </xf>
    <xf numFmtId="165" fontId="12" fillId="4" borderId="24" xfId="0" applyNumberFormat="1" applyFont="1" applyFill="1" applyBorder="1" applyProtection="1">
      <protection hidden="1"/>
    </xf>
    <xf numFmtId="165" fontId="12" fillId="4" borderId="18" xfId="0" applyNumberFormat="1" applyFont="1" applyFill="1" applyBorder="1" applyProtection="1">
      <protection hidden="1"/>
    </xf>
    <xf numFmtId="0" fontId="12" fillId="4" borderId="1" xfId="0" applyFont="1" applyFill="1" applyBorder="1" applyProtection="1">
      <protection hidden="1"/>
    </xf>
    <xf numFmtId="165" fontId="12" fillId="4" borderId="21" xfId="0" applyNumberFormat="1" applyFont="1" applyFill="1" applyBorder="1" applyProtection="1">
      <protection hidden="1"/>
    </xf>
    <xf numFmtId="165" fontId="12" fillId="4" borderId="17" xfId="0" applyNumberFormat="1" applyFont="1" applyFill="1" applyBorder="1" applyProtection="1">
      <protection hidden="1"/>
    </xf>
    <xf numFmtId="0" fontId="12" fillId="4" borderId="4" xfId="0" applyFont="1" applyFill="1" applyBorder="1" applyProtection="1">
      <protection hidden="1"/>
    </xf>
    <xf numFmtId="0" fontId="12" fillId="4" borderId="13" xfId="0" applyFont="1" applyFill="1" applyBorder="1" applyProtection="1">
      <protection hidden="1"/>
    </xf>
    <xf numFmtId="165" fontId="12" fillId="4" borderId="26" xfId="0" applyNumberFormat="1" applyFont="1" applyFill="1" applyBorder="1" applyProtection="1">
      <protection hidden="1"/>
    </xf>
    <xf numFmtId="165" fontId="12" fillId="4" borderId="31" xfId="0" applyNumberFormat="1" applyFont="1" applyFill="1" applyBorder="1" applyProtection="1">
      <protection hidden="1"/>
    </xf>
    <xf numFmtId="0" fontId="12" fillId="4" borderId="39" xfId="0" applyFont="1" applyFill="1" applyBorder="1" applyProtection="1">
      <protection hidden="1"/>
    </xf>
    <xf numFmtId="0" fontId="12" fillId="3" borderId="33" xfId="0" applyFont="1" applyFill="1" applyBorder="1" applyAlignment="1" applyProtection="1">
      <alignment horizontal="center" vertical="center"/>
      <protection locked="0" hidden="1"/>
    </xf>
    <xf numFmtId="0" fontId="12" fillId="3" borderId="35" xfId="0" applyFont="1" applyFill="1" applyBorder="1" applyAlignment="1" applyProtection="1">
      <alignment horizontal="center" vertical="center"/>
      <protection locked="0" hidden="1"/>
    </xf>
    <xf numFmtId="165" fontId="12" fillId="4" borderId="16" xfId="0" applyNumberFormat="1" applyFont="1" applyFill="1" applyBorder="1" applyProtection="1">
      <protection hidden="1"/>
    </xf>
    <xf numFmtId="164" fontId="15" fillId="3" borderId="15" xfId="0" applyNumberFormat="1" applyFont="1" applyFill="1" applyBorder="1" applyAlignment="1" applyProtection="1">
      <alignment vertical="center"/>
      <protection locked="0" hidden="1"/>
    </xf>
    <xf numFmtId="0" fontId="13" fillId="3" borderId="15" xfId="0" applyFont="1" applyFill="1" applyBorder="1" applyAlignment="1" applyProtection="1">
      <alignment horizontal="center" vertical="center"/>
      <protection locked="0" hidden="1"/>
    </xf>
    <xf numFmtId="0" fontId="13" fillId="3" borderId="44" xfId="0" applyFont="1" applyFill="1" applyBorder="1" applyAlignment="1" applyProtection="1">
      <alignment horizontal="center" vertical="center"/>
      <protection locked="0" hidden="1"/>
    </xf>
    <xf numFmtId="0" fontId="0" fillId="0" borderId="45" xfId="0" applyBorder="1"/>
    <xf numFmtId="0" fontId="2" fillId="0" borderId="0" xfId="0" applyFont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Border="1"/>
    <xf numFmtId="1" fontId="2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1" fontId="15" fillId="3" borderId="5" xfId="0" applyNumberFormat="1" applyFont="1" applyFill="1" applyBorder="1" applyAlignment="1" applyProtection="1">
      <alignment horizontal="center" vertical="center"/>
      <protection hidden="1"/>
    </xf>
    <xf numFmtId="1" fontId="15" fillId="3" borderId="6" xfId="0" applyNumberFormat="1" applyFont="1" applyFill="1" applyBorder="1" applyAlignment="1" applyProtection="1">
      <alignment horizontal="center" vertical="center"/>
      <protection hidden="1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F8A6AE"/>
      <color rgb="FFEE6D58"/>
      <color rgb="FFF4A396"/>
      <color rgb="FFE8E8E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16</xdr:row>
      <xdr:rowOff>301625</xdr:rowOff>
    </xdr:from>
    <xdr:to>
      <xdr:col>7</xdr:col>
      <xdr:colOff>619125</xdr:colOff>
      <xdr:row>16</xdr:row>
      <xdr:rowOff>347344</xdr:rowOff>
    </xdr:to>
    <xdr:sp macro="" textlink="">
      <xdr:nvSpPr>
        <xdr:cNvPr id="4" name="CasellaDiTesto 3"/>
        <xdr:cNvSpPr txBox="1"/>
      </xdr:nvSpPr>
      <xdr:spPr>
        <a:xfrm>
          <a:off x="2952750" y="363537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10</xdr:col>
      <xdr:colOff>9525</xdr:colOff>
      <xdr:row>0</xdr:row>
      <xdr:rowOff>224269</xdr:rowOff>
    </xdr:from>
    <xdr:to>
      <xdr:col>19</xdr:col>
      <xdr:colOff>314325</xdr:colOff>
      <xdr:row>4</xdr:row>
      <xdr:rowOff>123824</xdr:rowOff>
    </xdr:to>
    <xdr:sp macro="" textlink="">
      <xdr:nvSpPr>
        <xdr:cNvPr id="5" name="CasellaDiTesto 4"/>
        <xdr:cNvSpPr txBox="1"/>
      </xdr:nvSpPr>
      <xdr:spPr>
        <a:xfrm>
          <a:off x="4333875" y="224269"/>
          <a:ext cx="4886325" cy="9663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2000">
              <a:solidFill>
                <a:srgbClr val="0070C0"/>
              </a:solidFill>
              <a:latin typeface="Arial Black" pitchFamily="34" charset="0"/>
            </a:rPr>
            <a:t>BILANCIAMENTO</a:t>
          </a:r>
          <a:r>
            <a:rPr lang="it-IT" sz="2000" baseline="0">
              <a:solidFill>
                <a:srgbClr val="0070C0"/>
              </a:solidFill>
              <a:latin typeface="Arial Black" pitchFamily="34" charset="0"/>
            </a:rPr>
            <a:t>  COLONNE CT </a:t>
          </a:r>
        </a:p>
        <a:p>
          <a:pPr algn="ctr"/>
          <a:r>
            <a:rPr lang="it-IT" sz="2000" i="1" baseline="0">
              <a:latin typeface="Arial Black" pitchFamily="34" charset="0"/>
            </a:rPr>
            <a:t>con stacco terminali ai piani</a:t>
          </a:r>
          <a:endParaRPr lang="it-IT" sz="2000" i="1">
            <a:latin typeface="Arial Black" pitchFamily="34" charset="0"/>
          </a:endParaRPr>
        </a:p>
      </xdr:txBody>
    </xdr:sp>
    <xdr:clientData/>
  </xdr:twoCellAnchor>
  <xdr:twoCellAnchor editAs="oneCell">
    <xdr:from>
      <xdr:col>14</xdr:col>
      <xdr:colOff>361489</xdr:colOff>
      <xdr:row>17</xdr:row>
      <xdr:rowOff>142881</xdr:rowOff>
    </xdr:from>
    <xdr:to>
      <xdr:col>15</xdr:col>
      <xdr:colOff>457332</xdr:colOff>
      <xdr:row>19</xdr:row>
      <xdr:rowOff>188880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21334006">
          <a:off x="6990889" y="4676781"/>
          <a:ext cx="648293" cy="579399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485775</xdr:colOff>
      <xdr:row>26</xdr:row>
      <xdr:rowOff>123825</xdr:rowOff>
    </xdr:from>
    <xdr:to>
      <xdr:col>17</xdr:col>
      <xdr:colOff>95250</xdr:colOff>
      <xdr:row>26</xdr:row>
      <xdr:rowOff>123825</xdr:rowOff>
    </xdr:to>
    <xdr:cxnSp macro="">
      <xdr:nvCxnSpPr>
        <xdr:cNvPr id="17" name="Connettore 2 16"/>
        <xdr:cNvCxnSpPr/>
      </xdr:nvCxnSpPr>
      <xdr:spPr>
        <a:xfrm>
          <a:off x="8210550" y="6791325"/>
          <a:ext cx="1714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399587</xdr:colOff>
      <xdr:row>19</xdr:row>
      <xdr:rowOff>66680</xdr:rowOff>
    </xdr:from>
    <xdr:to>
      <xdr:col>23</xdr:col>
      <xdr:colOff>485905</xdr:colOff>
      <xdr:row>21</xdr:row>
      <xdr:rowOff>112679</xdr:rowOff>
    </xdr:to>
    <xdr:pic>
      <xdr:nvPicPr>
        <xdr:cNvPr id="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21334006">
          <a:off x="10934237" y="5133980"/>
          <a:ext cx="648293" cy="5793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178611</xdr:colOff>
      <xdr:row>17</xdr:row>
      <xdr:rowOff>74737</xdr:rowOff>
    </xdr:from>
    <xdr:to>
      <xdr:col>1</xdr:col>
      <xdr:colOff>441484</xdr:colOff>
      <xdr:row>19</xdr:row>
      <xdr:rowOff>167862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21334006">
          <a:off x="178611" y="4608637"/>
          <a:ext cx="701023" cy="626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17008</xdr:colOff>
      <xdr:row>17</xdr:row>
      <xdr:rowOff>57149</xdr:rowOff>
    </xdr:from>
    <xdr:to>
      <xdr:col>6</xdr:col>
      <xdr:colOff>316519</xdr:colOff>
      <xdr:row>20</xdr:row>
      <xdr:rowOff>9524</xdr:rowOff>
    </xdr:to>
    <xdr:pic>
      <xdr:nvPicPr>
        <xdr:cNvPr id="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flipH="1">
          <a:off x="2350633" y="4591049"/>
          <a:ext cx="718611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245608</xdr:colOff>
      <xdr:row>17</xdr:row>
      <xdr:rowOff>87573</xdr:rowOff>
    </xdr:from>
    <xdr:to>
      <xdr:col>18</xdr:col>
      <xdr:colOff>266700</xdr:colOff>
      <xdr:row>20</xdr:row>
      <xdr:rowOff>47625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flipH="1">
          <a:off x="7970383" y="4621473"/>
          <a:ext cx="725942" cy="7601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314325</xdr:colOff>
      <xdr:row>21</xdr:row>
      <xdr:rowOff>228600</xdr:rowOff>
    </xdr:from>
    <xdr:to>
      <xdr:col>24</xdr:col>
      <xdr:colOff>40142</xdr:colOff>
      <xdr:row>25</xdr:row>
      <xdr:rowOff>31664</xdr:rowOff>
    </xdr:to>
    <xdr:pic>
      <xdr:nvPicPr>
        <xdr:cNvPr id="1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flipH="1">
          <a:off x="10848975" y="5829300"/>
          <a:ext cx="830717" cy="8698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419099</xdr:colOff>
      <xdr:row>25</xdr:row>
      <xdr:rowOff>85725</xdr:rowOff>
    </xdr:from>
    <xdr:to>
      <xdr:col>23</xdr:col>
      <xdr:colOff>505417</xdr:colOff>
      <xdr:row>27</xdr:row>
      <xdr:rowOff>131724</xdr:rowOff>
    </xdr:to>
    <xdr:pic>
      <xdr:nvPicPr>
        <xdr:cNvPr id="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21334006">
          <a:off x="10953749" y="6753225"/>
          <a:ext cx="648293" cy="579399"/>
        </a:xfrm>
        <a:prstGeom prst="rect">
          <a:avLst/>
        </a:prstGeom>
        <a:noFill/>
      </xdr:spPr>
    </xdr:pic>
    <xdr:clientData/>
  </xdr:twoCellAnchor>
  <xdr:twoCellAnchor>
    <xdr:from>
      <xdr:col>15</xdr:col>
      <xdr:colOff>204788</xdr:colOff>
      <xdr:row>19</xdr:row>
      <xdr:rowOff>147637</xdr:rowOff>
    </xdr:from>
    <xdr:to>
      <xdr:col>16</xdr:col>
      <xdr:colOff>419100</xdr:colOff>
      <xdr:row>20</xdr:row>
      <xdr:rowOff>142875</xdr:rowOff>
    </xdr:to>
    <xdr:sp macro="" textlink="">
      <xdr:nvSpPr>
        <xdr:cNvPr id="16" name="Parentesi graffa chiusa 15"/>
        <xdr:cNvSpPr/>
      </xdr:nvSpPr>
      <xdr:spPr>
        <a:xfrm rot="16200000">
          <a:off x="7634288" y="4967287"/>
          <a:ext cx="261938" cy="757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</xdr:col>
      <xdr:colOff>114304</xdr:colOff>
      <xdr:row>19</xdr:row>
      <xdr:rowOff>161926</xdr:rowOff>
    </xdr:from>
    <xdr:to>
      <xdr:col>7</xdr:col>
      <xdr:colOff>304800</xdr:colOff>
      <xdr:row>20</xdr:row>
      <xdr:rowOff>157164</xdr:rowOff>
    </xdr:to>
    <xdr:sp macro="" textlink="">
      <xdr:nvSpPr>
        <xdr:cNvPr id="20" name="Parentesi graffa chiusa 19"/>
        <xdr:cNvSpPr/>
      </xdr:nvSpPr>
      <xdr:spPr>
        <a:xfrm rot="16200000">
          <a:off x="2150271" y="4107659"/>
          <a:ext cx="261938" cy="250507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238131</xdr:colOff>
      <xdr:row>19</xdr:row>
      <xdr:rowOff>171450</xdr:rowOff>
    </xdr:from>
    <xdr:to>
      <xdr:col>1</xdr:col>
      <xdr:colOff>333377</xdr:colOff>
      <xdr:row>20</xdr:row>
      <xdr:rowOff>152401</xdr:rowOff>
    </xdr:to>
    <xdr:sp macro="" textlink="">
      <xdr:nvSpPr>
        <xdr:cNvPr id="21" name="Parentesi graffa chiusa 20"/>
        <xdr:cNvSpPr/>
      </xdr:nvSpPr>
      <xdr:spPr>
        <a:xfrm rot="16200000">
          <a:off x="381003" y="5095878"/>
          <a:ext cx="247651" cy="5333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22</xdr:col>
      <xdr:colOff>85725</xdr:colOff>
      <xdr:row>21</xdr:row>
      <xdr:rowOff>0</xdr:rowOff>
    </xdr:from>
    <xdr:to>
      <xdr:col>22</xdr:col>
      <xdr:colOff>323850</xdr:colOff>
      <xdr:row>23</xdr:row>
      <xdr:rowOff>9525</xdr:rowOff>
    </xdr:to>
    <xdr:cxnSp macro="">
      <xdr:nvCxnSpPr>
        <xdr:cNvPr id="23" name="Connettore 2 22"/>
        <xdr:cNvCxnSpPr/>
      </xdr:nvCxnSpPr>
      <xdr:spPr>
        <a:xfrm flipH="1">
          <a:off x="10620375" y="5600700"/>
          <a:ext cx="238125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66675</xdr:colOff>
      <xdr:row>25</xdr:row>
      <xdr:rowOff>9525</xdr:rowOff>
    </xdr:from>
    <xdr:to>
      <xdr:col>22</xdr:col>
      <xdr:colOff>400050</xdr:colOff>
      <xdr:row>26</xdr:row>
      <xdr:rowOff>0</xdr:rowOff>
    </xdr:to>
    <xdr:cxnSp macro="">
      <xdr:nvCxnSpPr>
        <xdr:cNvPr id="25" name="Connettore 2 24"/>
        <xdr:cNvCxnSpPr/>
      </xdr:nvCxnSpPr>
      <xdr:spPr>
        <a:xfrm flipH="1" flipV="1">
          <a:off x="10601325" y="6677025"/>
          <a:ext cx="333375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57150</xdr:colOff>
      <xdr:row>23</xdr:row>
      <xdr:rowOff>219075</xdr:rowOff>
    </xdr:from>
    <xdr:to>
      <xdr:col>22</xdr:col>
      <xdr:colOff>266700</xdr:colOff>
      <xdr:row>23</xdr:row>
      <xdr:rowOff>219075</xdr:rowOff>
    </xdr:to>
    <xdr:cxnSp macro="">
      <xdr:nvCxnSpPr>
        <xdr:cNvPr id="27" name="Connettore 2 26"/>
        <xdr:cNvCxnSpPr/>
      </xdr:nvCxnSpPr>
      <xdr:spPr>
        <a:xfrm flipH="1">
          <a:off x="10591800" y="6353175"/>
          <a:ext cx="2095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104775</xdr:colOff>
      <xdr:row>36</xdr:row>
      <xdr:rowOff>19050</xdr:rowOff>
    </xdr:from>
    <xdr:to>
      <xdr:col>25</xdr:col>
      <xdr:colOff>28575</xdr:colOff>
      <xdr:row>44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5878" t="15476" r="57171" b="16964"/>
        <a:stretch>
          <a:fillRect/>
        </a:stretch>
      </xdr:blipFill>
      <xdr:spPr bwMode="auto">
        <a:xfrm>
          <a:off x="10639425" y="9620250"/>
          <a:ext cx="1609725" cy="2162175"/>
        </a:xfrm>
        <a:prstGeom prst="rect">
          <a:avLst/>
        </a:prstGeom>
        <a:noFill/>
      </xdr:spPr>
    </xdr:pic>
    <xdr:clientData/>
  </xdr:twoCellAnchor>
  <xdr:twoCellAnchor>
    <xdr:from>
      <xdr:col>23</xdr:col>
      <xdr:colOff>76200</xdr:colOff>
      <xdr:row>35</xdr:row>
      <xdr:rowOff>47625</xdr:rowOff>
    </xdr:from>
    <xdr:to>
      <xdr:col>23</xdr:col>
      <xdr:colOff>76200</xdr:colOff>
      <xdr:row>36</xdr:row>
      <xdr:rowOff>114301</xdr:rowOff>
    </xdr:to>
    <xdr:cxnSp macro="">
      <xdr:nvCxnSpPr>
        <xdr:cNvPr id="29" name="Connettore 1 28"/>
        <xdr:cNvCxnSpPr/>
      </xdr:nvCxnSpPr>
      <xdr:spPr>
        <a:xfrm flipV="1">
          <a:off x="11172825" y="9382125"/>
          <a:ext cx="0" cy="333376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504825</xdr:colOff>
      <xdr:row>35</xdr:row>
      <xdr:rowOff>47625</xdr:rowOff>
    </xdr:from>
    <xdr:to>
      <xdr:col>23</xdr:col>
      <xdr:colOff>504825</xdr:colOff>
      <xdr:row>36</xdr:row>
      <xdr:rowOff>114301</xdr:rowOff>
    </xdr:to>
    <xdr:cxnSp macro="">
      <xdr:nvCxnSpPr>
        <xdr:cNvPr id="31" name="Connettore 1 30"/>
        <xdr:cNvCxnSpPr/>
      </xdr:nvCxnSpPr>
      <xdr:spPr>
        <a:xfrm flipV="1">
          <a:off x="11601450" y="9382125"/>
          <a:ext cx="0" cy="333376"/>
        </a:xfrm>
        <a:prstGeom prst="line">
          <a:avLst/>
        </a:prstGeom>
        <a:ln w="57150">
          <a:solidFill>
            <a:srgbClr val="F8A6A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57150</xdr:colOff>
      <xdr:row>28</xdr:row>
      <xdr:rowOff>249747</xdr:rowOff>
    </xdr:from>
    <xdr:to>
      <xdr:col>25</xdr:col>
      <xdr:colOff>123825</xdr:colOff>
      <xdr:row>31</xdr:row>
      <xdr:rowOff>28575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96700" y="7717347"/>
          <a:ext cx="647700" cy="5789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22</xdr:col>
      <xdr:colOff>19055</xdr:colOff>
      <xdr:row>28</xdr:row>
      <xdr:rowOff>50384</xdr:rowOff>
    </xdr:from>
    <xdr:to>
      <xdr:col>24</xdr:col>
      <xdr:colOff>31549</xdr:colOff>
      <xdr:row>31</xdr:row>
      <xdr:rowOff>260147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16200000" flipH="1">
          <a:off x="10607470" y="7464219"/>
          <a:ext cx="1009863" cy="11173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0</xdr:row>
      <xdr:rowOff>85724</xdr:rowOff>
    </xdr:from>
    <xdr:to>
      <xdr:col>7</xdr:col>
      <xdr:colOff>333375</xdr:colOff>
      <xdr:row>4</xdr:row>
      <xdr:rowOff>76199</xdr:rowOff>
    </xdr:to>
    <xdr:pic>
      <xdr:nvPicPr>
        <xdr:cNvPr id="33" name="Immagine 32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3850" y="85724"/>
          <a:ext cx="32385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18</xdr:row>
      <xdr:rowOff>20955</xdr:rowOff>
    </xdr:from>
    <xdr:to>
      <xdr:col>4</xdr:col>
      <xdr:colOff>342900</xdr:colOff>
      <xdr:row>19</xdr:row>
      <xdr:rowOff>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90600" y="4821555"/>
          <a:ext cx="1228725" cy="2457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495300</xdr:colOff>
      <xdr:row>18</xdr:row>
      <xdr:rowOff>38100</xdr:rowOff>
    </xdr:from>
    <xdr:to>
      <xdr:col>24</xdr:col>
      <xdr:colOff>95250</xdr:colOff>
      <xdr:row>19</xdr:row>
      <xdr:rowOff>17145</xdr:rowOff>
    </xdr:to>
    <xdr:pic>
      <xdr:nvPicPr>
        <xdr:cNvPr id="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506075" y="4838700"/>
          <a:ext cx="1228725" cy="2457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1"/>
  <sheetViews>
    <sheetView tabSelected="1" view="pageLayout" topLeftCell="A36" zoomScale="80" zoomScaleNormal="100" zoomScaleSheetLayoutView="100" zoomScalePageLayoutView="80" workbookViewId="0">
      <selection activeCell="Y35" sqref="Y35"/>
    </sheetView>
  </sheetViews>
  <sheetFormatPr defaultRowHeight="15"/>
  <cols>
    <col min="1" max="1" width="6.140625" customWidth="1"/>
    <col min="2" max="2" width="6.7109375" customWidth="1"/>
    <col min="3" max="3" width="6.85546875" customWidth="1"/>
    <col min="4" max="4" width="6.7109375" customWidth="1"/>
    <col min="5" max="5" width="6.42578125" customWidth="1"/>
    <col min="6" max="6" width="5.85546875" customWidth="1"/>
    <col min="7" max="7" width="6.7109375" customWidth="1"/>
    <col min="8" max="8" width="8" customWidth="1"/>
    <col min="9" max="9" width="1.28515625" customWidth="1"/>
    <col min="10" max="10" width="6" customWidth="1"/>
    <col min="11" max="12" width="8.7109375" customWidth="1"/>
    <col min="13" max="13" width="7.140625" customWidth="1"/>
    <col min="14" max="14" width="7.85546875" customWidth="1"/>
    <col min="15" max="15" width="7.7109375" customWidth="1"/>
    <col min="16" max="16" width="7.5703125" customWidth="1"/>
    <col min="17" max="17" width="7.85546875" customWidth="1"/>
    <col min="18" max="18" width="2" customWidth="1"/>
    <col min="19" max="19" width="6.7109375" customWidth="1"/>
    <col min="20" max="20" width="7.85546875" customWidth="1"/>
    <col min="21" max="21" width="7.5703125" customWidth="1"/>
    <col min="22" max="22" width="7.42578125" customWidth="1"/>
    <col min="23" max="23" width="7.85546875" customWidth="1"/>
    <col min="24" max="24" width="7.5703125" customWidth="1"/>
    <col min="25" max="26" width="8.140625" customWidth="1"/>
  </cols>
  <sheetData>
    <row r="1" spans="1:26" ht="21" customHeight="1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26" ht="21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W2" t="s">
        <v>51</v>
      </c>
    </row>
    <row r="3" spans="1:26" ht="21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26" ht="21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26" ht="21" customHeight="1">
      <c r="A5" s="18"/>
      <c r="B5" s="18"/>
      <c r="C5" s="18"/>
      <c r="D5" s="18"/>
      <c r="E5" s="18"/>
      <c r="F5" s="152"/>
      <c r="G5" s="153"/>
      <c r="H5" s="18"/>
      <c r="I5" s="18"/>
      <c r="J5" s="18"/>
      <c r="K5" s="18"/>
      <c r="L5" s="152"/>
      <c r="M5" s="153"/>
    </row>
    <row r="6" spans="1:26" ht="21" customHeight="1">
      <c r="A6" s="18"/>
      <c r="B6" s="142" t="s">
        <v>0</v>
      </c>
      <c r="C6" s="143">
        <v>6</v>
      </c>
      <c r="D6" s="144"/>
      <c r="E6" s="151" t="s">
        <v>29</v>
      </c>
      <c r="F6" s="151"/>
      <c r="G6" s="151"/>
      <c r="H6" s="139">
        <v>1</v>
      </c>
      <c r="I6" s="18"/>
      <c r="J6" s="18"/>
      <c r="K6" s="18"/>
      <c r="L6" s="18"/>
      <c r="M6" s="18"/>
      <c r="N6" s="151" t="s">
        <v>29</v>
      </c>
      <c r="O6" s="151"/>
      <c r="P6" s="151"/>
      <c r="Q6" s="140">
        <v>2</v>
      </c>
      <c r="R6" s="141"/>
      <c r="W6" s="151" t="s">
        <v>29</v>
      </c>
      <c r="X6" s="151"/>
      <c r="Y6" s="151"/>
      <c r="Z6" s="139">
        <v>3</v>
      </c>
    </row>
    <row r="7" spans="1:26" ht="21" customHeight="1">
      <c r="A7" s="1"/>
      <c r="B7" s="1"/>
      <c r="C7" s="1"/>
      <c r="D7" s="2"/>
      <c r="E7" s="3"/>
      <c r="F7" s="3"/>
      <c r="G7" s="3"/>
      <c r="H7" s="4"/>
      <c r="I7" s="3"/>
      <c r="J7" s="5"/>
      <c r="K7" s="5"/>
      <c r="L7" s="5"/>
      <c r="M7" s="5"/>
    </row>
    <row r="8" spans="1:26" ht="21" customHeight="1">
      <c r="A8" s="146" t="s">
        <v>25</v>
      </c>
      <c r="B8" s="147"/>
      <c r="C8" s="32" t="s">
        <v>26</v>
      </c>
      <c r="D8" s="148" t="s">
        <v>1</v>
      </c>
      <c r="E8" s="149"/>
      <c r="F8" s="149"/>
      <c r="G8" s="149"/>
      <c r="H8" s="150"/>
      <c r="I8" s="34"/>
      <c r="J8" s="146" t="s">
        <v>25</v>
      </c>
      <c r="K8" s="147"/>
      <c r="L8" s="32" t="s">
        <v>26</v>
      </c>
      <c r="M8" s="148" t="s">
        <v>1</v>
      </c>
      <c r="N8" s="149"/>
      <c r="O8" s="149"/>
      <c r="P8" s="149"/>
      <c r="Q8" s="150"/>
      <c r="S8" s="146" t="s">
        <v>25</v>
      </c>
      <c r="T8" s="147"/>
      <c r="U8" s="32" t="s">
        <v>26</v>
      </c>
      <c r="V8" s="148" t="s">
        <v>1</v>
      </c>
      <c r="W8" s="149"/>
      <c r="X8" s="149"/>
      <c r="Y8" s="149"/>
      <c r="Z8" s="150"/>
    </row>
    <row r="9" spans="1:26" ht="21" customHeight="1">
      <c r="A9" s="36" t="s">
        <v>3</v>
      </c>
      <c r="B9" s="37" t="s">
        <v>4</v>
      </c>
      <c r="C9" s="37" t="s">
        <v>4</v>
      </c>
      <c r="D9" s="38" t="s">
        <v>5</v>
      </c>
      <c r="E9" s="37" t="s">
        <v>5</v>
      </c>
      <c r="F9" s="37" t="s">
        <v>6</v>
      </c>
      <c r="G9" s="37" t="s">
        <v>7</v>
      </c>
      <c r="H9" s="37" t="s">
        <v>8</v>
      </c>
      <c r="I9" s="30"/>
      <c r="J9" s="36" t="s">
        <v>3</v>
      </c>
      <c r="K9" s="37" t="s">
        <v>4</v>
      </c>
      <c r="L9" s="37" t="s">
        <v>4</v>
      </c>
      <c r="M9" s="38" t="s">
        <v>5</v>
      </c>
      <c r="N9" s="37" t="s">
        <v>5</v>
      </c>
      <c r="O9" s="37" t="s">
        <v>6</v>
      </c>
      <c r="P9" s="37" t="s">
        <v>7</v>
      </c>
      <c r="Q9" s="37" t="s">
        <v>8</v>
      </c>
      <c r="S9" s="36" t="s">
        <v>3</v>
      </c>
      <c r="T9" s="37" t="s">
        <v>4</v>
      </c>
      <c r="U9" s="37" t="s">
        <v>4</v>
      </c>
      <c r="V9" s="38" t="s">
        <v>5</v>
      </c>
      <c r="W9" s="37" t="s">
        <v>5</v>
      </c>
      <c r="X9" s="37" t="s">
        <v>6</v>
      </c>
      <c r="Y9" s="37" t="s">
        <v>7</v>
      </c>
      <c r="Z9" s="37" t="s">
        <v>8</v>
      </c>
    </row>
    <row r="10" spans="1:26" ht="21" customHeight="1">
      <c r="A10" s="39" t="s">
        <v>11</v>
      </c>
      <c r="B10" s="39" t="s">
        <v>12</v>
      </c>
      <c r="C10" s="40"/>
      <c r="D10" s="39" t="s">
        <v>13</v>
      </c>
      <c r="E10" s="39" t="s">
        <v>14</v>
      </c>
      <c r="F10" s="39" t="s">
        <v>15</v>
      </c>
      <c r="G10" s="41" t="s">
        <v>16</v>
      </c>
      <c r="H10" s="39" t="s">
        <v>17</v>
      </c>
      <c r="I10" s="31"/>
      <c r="J10" s="39" t="s">
        <v>11</v>
      </c>
      <c r="K10" s="39" t="s">
        <v>12</v>
      </c>
      <c r="L10" s="40"/>
      <c r="M10" s="39" t="s">
        <v>13</v>
      </c>
      <c r="N10" s="39" t="s">
        <v>14</v>
      </c>
      <c r="O10" s="39" t="s">
        <v>15</v>
      </c>
      <c r="P10" s="41" t="s">
        <v>16</v>
      </c>
      <c r="Q10" s="39" t="s">
        <v>17</v>
      </c>
      <c r="S10" s="39" t="s">
        <v>11</v>
      </c>
      <c r="T10" s="39" t="s">
        <v>12</v>
      </c>
      <c r="U10" s="40"/>
      <c r="V10" s="39" t="s">
        <v>13</v>
      </c>
      <c r="W10" s="39" t="s">
        <v>14</v>
      </c>
      <c r="X10" s="39" t="s">
        <v>15</v>
      </c>
      <c r="Y10" s="41" t="s">
        <v>16</v>
      </c>
      <c r="Z10" s="39" t="s">
        <v>17</v>
      </c>
    </row>
    <row r="11" spans="1:26" ht="21" customHeight="1">
      <c r="A11" s="42">
        <v>1</v>
      </c>
      <c r="B11" s="56">
        <v>1300</v>
      </c>
      <c r="C11" s="104">
        <f>B11</f>
        <v>1300</v>
      </c>
      <c r="D11" s="57">
        <f>(C11/(2.826*1.2))^0.5</f>
        <v>19.579201428251832</v>
      </c>
      <c r="E11" s="56">
        <v>20</v>
      </c>
      <c r="F11" s="56" t="s">
        <v>19</v>
      </c>
      <c r="G11" s="56">
        <f>IF(B11=0,0,7)</f>
        <v>7</v>
      </c>
      <c r="H11" s="105">
        <f>IF(B11=0,0,(G11*10.67/(E11/1000)^4.8704*(C11/(1000*3600)/140)^1.852)/10)</f>
        <v>6.2812734943787446E-2</v>
      </c>
      <c r="I11" s="25"/>
      <c r="J11" s="42">
        <v>1</v>
      </c>
      <c r="K11" s="43">
        <v>2600</v>
      </c>
      <c r="L11" s="104">
        <f>K11</f>
        <v>2600</v>
      </c>
      <c r="M11" s="44">
        <f>(L11/(2.826*1.2))^0.5</f>
        <v>27.689172200268413</v>
      </c>
      <c r="N11" s="43">
        <v>32</v>
      </c>
      <c r="O11" s="43" t="s">
        <v>19</v>
      </c>
      <c r="P11" s="43">
        <f>IF(K11=0,0,7)</f>
        <v>7</v>
      </c>
      <c r="Q11" s="105">
        <f>IF(K11=0,0,(P11*10.67/(N11/1000)^4.8704*(L11/(1000*3600)/140)^1.852)/10)</f>
        <v>2.2983136265709993E-2</v>
      </c>
      <c r="S11" s="42">
        <v>1</v>
      </c>
      <c r="T11" s="43">
        <v>1460</v>
      </c>
      <c r="U11" s="104">
        <f>T11</f>
        <v>1460</v>
      </c>
      <c r="V11" s="44">
        <f>(U11/(2.826*1.2))^0.5</f>
        <v>20.749122089108798</v>
      </c>
      <c r="W11" s="43">
        <v>20</v>
      </c>
      <c r="X11" s="43" t="s">
        <v>19</v>
      </c>
      <c r="Y11" s="43">
        <f>IF(T11=0,0,7)</f>
        <v>7</v>
      </c>
      <c r="Z11" s="105">
        <f>IF(T11=0,0,(Y11*10.67/(W11/1000)^4.8704*(U11/(1000*3600)/140)^1.852)/10)</f>
        <v>7.7876442468426385E-2</v>
      </c>
    </row>
    <row r="12" spans="1:26" ht="21" customHeight="1">
      <c r="A12" s="42">
        <v>2</v>
      </c>
      <c r="B12" s="56">
        <v>1300</v>
      </c>
      <c r="C12" s="104">
        <f>IF(B12=0,0,C11+B12)</f>
        <v>2600</v>
      </c>
      <c r="D12" s="57">
        <f>(C12/(2.826*1.2))^0.5</f>
        <v>27.689172200268413</v>
      </c>
      <c r="E12" s="56">
        <v>32</v>
      </c>
      <c r="F12" s="56" t="s">
        <v>20</v>
      </c>
      <c r="G12" s="104">
        <f>IF(B12=0,0,G11*2)</f>
        <v>14</v>
      </c>
      <c r="H12" s="105">
        <f>IF(B12=0,0,(G12*10.67/(E12/1000)^4.8704*(C12/(1000*3600)/140)^1.852)/10)</f>
        <v>4.5966272531419987E-2</v>
      </c>
      <c r="I12" s="25"/>
      <c r="J12" s="42">
        <v>2</v>
      </c>
      <c r="K12" s="43">
        <v>2600</v>
      </c>
      <c r="L12" s="104">
        <f>IF(K12=0,0,L11+K12)</f>
        <v>5200</v>
      </c>
      <c r="M12" s="44">
        <f>(L12/(2.826*1.2))^0.5</f>
        <v>39.158402856503663</v>
      </c>
      <c r="N12" s="43">
        <v>40</v>
      </c>
      <c r="O12" s="43" t="s">
        <v>27</v>
      </c>
      <c r="P12" s="107">
        <f>IF(K12=0,0,P11*2)</f>
        <v>14</v>
      </c>
      <c r="Q12" s="105">
        <f>IF(K12=0,0,(P12*10.67/(N12/1000)^4.8704*(L12/(1000*3600)/140)^1.852)/10)</f>
        <v>5.5970129564910751E-2</v>
      </c>
      <c r="S12" s="42">
        <v>2</v>
      </c>
      <c r="T12" s="43">
        <v>1270</v>
      </c>
      <c r="U12" s="104">
        <f>IF(T12=0,0,U11+T12)</f>
        <v>2730</v>
      </c>
      <c r="V12" s="44">
        <f>(U12/(2.826*1.2))^0.5</f>
        <v>28.37295842863276</v>
      </c>
      <c r="W12" s="43">
        <v>32</v>
      </c>
      <c r="X12" s="43" t="s">
        <v>20</v>
      </c>
      <c r="Y12" s="107">
        <f>IF(T12=0,0,Y11*2)</f>
        <v>14</v>
      </c>
      <c r="Z12" s="105">
        <f>IF(T12=0,0,(Y12*10.67/(W12/1000)^4.8704*(U12/(1000*3600)/140)^1.852)/10)</f>
        <v>5.0313191831142093E-2</v>
      </c>
    </row>
    <row r="13" spans="1:26" ht="21" customHeight="1">
      <c r="A13" s="42">
        <v>3</v>
      </c>
      <c r="B13" s="56">
        <v>1500</v>
      </c>
      <c r="C13" s="104">
        <f t="shared" ref="C13:C16" si="0">IF(B13=0,0,C12+B13)</f>
        <v>4100</v>
      </c>
      <c r="D13" s="57">
        <f>(C13/(2.826*1.2))^0.5</f>
        <v>34.770843523418158</v>
      </c>
      <c r="E13" s="56">
        <v>32</v>
      </c>
      <c r="F13" s="56" t="s">
        <v>20</v>
      </c>
      <c r="G13" s="104">
        <f>IF(B13=0,0,G11*3)</f>
        <v>21</v>
      </c>
      <c r="H13" s="105">
        <f>IF(B13=0,0,(G13*10.67/(E13/1000)^4.8704*(C13/(1000*3600)/140)^1.852)/10)</f>
        <v>0.1602786253138837</v>
      </c>
      <c r="I13" s="25"/>
      <c r="J13" s="42">
        <v>3</v>
      </c>
      <c r="K13" s="43">
        <v>3000</v>
      </c>
      <c r="L13" s="104">
        <f t="shared" ref="L13:L16" si="1">IF(K13=0,0,L12+K13)</f>
        <v>8200</v>
      </c>
      <c r="M13" s="44">
        <f>(L13/(2.826*1.2))^0.5</f>
        <v>49.173398485970658</v>
      </c>
      <c r="N13" s="43">
        <v>50</v>
      </c>
      <c r="O13" s="43" t="s">
        <v>22</v>
      </c>
      <c r="P13" s="107">
        <f>IF(K13=0,0,P11*3)</f>
        <v>21</v>
      </c>
      <c r="Q13" s="105">
        <f>IF(K13=0,0,(P13*10.67/(N13/1000)^4.8704*(L13/(1000*3600)/140)^1.852)/10)</f>
        <v>6.5826703396990066E-2</v>
      </c>
      <c r="S13" s="42">
        <v>3</v>
      </c>
      <c r="T13" s="43">
        <v>1500</v>
      </c>
      <c r="U13" s="104">
        <f t="shared" ref="U13:U16" si="2">IF(T13=0,0,U12+T13)</f>
        <v>4230</v>
      </c>
      <c r="V13" s="44">
        <f>(U13/(2.826*1.2))^0.5</f>
        <v>35.317786909528131</v>
      </c>
      <c r="W13" s="43">
        <v>32</v>
      </c>
      <c r="X13" s="43" t="s">
        <v>20</v>
      </c>
      <c r="Y13" s="107">
        <f>IF(T13=0,0,Y11*3)</f>
        <v>21</v>
      </c>
      <c r="Z13" s="105">
        <f>IF(T13=0,0,(Y13*10.67/(W13/1000)^4.8704*(U13/(1000*3600)/140)^1.852)/10)</f>
        <v>0.16981743101871732</v>
      </c>
    </row>
    <row r="14" spans="1:26" ht="21" customHeight="1">
      <c r="A14" s="42">
        <v>4</v>
      </c>
      <c r="B14" s="56">
        <v>1240</v>
      </c>
      <c r="C14" s="104">
        <f t="shared" si="0"/>
        <v>5340</v>
      </c>
      <c r="D14" s="57">
        <f>(C14/(2.826*1.2))^0.5</f>
        <v>39.682034169260184</v>
      </c>
      <c r="E14" s="56">
        <v>40</v>
      </c>
      <c r="F14" s="56" t="s">
        <v>21</v>
      </c>
      <c r="G14" s="104">
        <f>IF(B14=0,0,G11*4)</f>
        <v>28</v>
      </c>
      <c r="H14" s="105">
        <f>IF(B14=0,0,(G14*10.67/(E14/1000)^4.8704*(C14/(1000*3600)/140)^1.852)/10)</f>
        <v>0.1175857039561625</v>
      </c>
      <c r="I14" s="25"/>
      <c r="J14" s="42">
        <v>4</v>
      </c>
      <c r="K14" s="43">
        <v>2480</v>
      </c>
      <c r="L14" s="104">
        <f t="shared" si="1"/>
        <v>10680</v>
      </c>
      <c r="M14" s="44">
        <f>(L14/(2.826*1.2))^0.5</f>
        <v>56.118870904720325</v>
      </c>
      <c r="N14" s="43">
        <v>65</v>
      </c>
      <c r="O14" s="43" t="s">
        <v>28</v>
      </c>
      <c r="P14" s="107">
        <f>IF(K14=0,0,P11*4)</f>
        <v>28</v>
      </c>
      <c r="Q14" s="105">
        <f>IF(K14=0,0,(P14*10.67/(N14/1000)^4.8704*(L14/(1000*3600)/140)^1.852)/10)</f>
        <v>3.9895310094263114E-2</v>
      </c>
      <c r="S14" s="42">
        <v>4</v>
      </c>
      <c r="T14" s="43">
        <v>1340</v>
      </c>
      <c r="U14" s="104">
        <f t="shared" si="2"/>
        <v>5570</v>
      </c>
      <c r="V14" s="44">
        <f>(U14/(2.826*1.2))^0.5</f>
        <v>40.52760090950445</v>
      </c>
      <c r="W14" s="43">
        <v>40</v>
      </c>
      <c r="X14" s="43" t="s">
        <v>21</v>
      </c>
      <c r="Y14" s="107">
        <f>IF(T14=0,0,Y11*4)</f>
        <v>28</v>
      </c>
      <c r="Z14" s="105">
        <f>IF(T14=0,0,(Y14*10.67/(W14/1000)^4.8704*(U14/(1000*3600)/140)^1.852)/10)</f>
        <v>0.12713699344905388</v>
      </c>
    </row>
    <row r="15" spans="1:26" ht="21" customHeight="1">
      <c r="A15" s="42">
        <v>5</v>
      </c>
      <c r="B15" s="56">
        <v>1600</v>
      </c>
      <c r="C15" s="104">
        <f t="shared" si="0"/>
        <v>6940</v>
      </c>
      <c r="D15" s="57">
        <f t="shared" ref="D15:D17" si="3">(C15/(2.826*1.2))^0.5</f>
        <v>45.237962208936572</v>
      </c>
      <c r="E15" s="56">
        <v>50</v>
      </c>
      <c r="F15" s="56" t="s">
        <v>22</v>
      </c>
      <c r="G15" s="104">
        <f t="shared" ref="G15:G16" si="4">IF(B15=0,0,G12*4)</f>
        <v>56</v>
      </c>
      <c r="H15" s="105">
        <f t="shared" ref="H15:H16" si="5">IF(B15=0,0,(G15*10.67/(E15/1000)^4.8704*(C15/(1000*3600)/140)^1.852)/10)</f>
        <v>0.12887993936856032</v>
      </c>
      <c r="I15" s="7"/>
      <c r="J15" s="42">
        <v>5</v>
      </c>
      <c r="K15" s="43">
        <v>3200</v>
      </c>
      <c r="L15" s="104">
        <f t="shared" si="1"/>
        <v>13880</v>
      </c>
      <c r="M15" s="44">
        <f t="shared" ref="M15:M17" si="6">(L15/(2.826*1.2))^0.5</f>
        <v>63.976139689999641</v>
      </c>
      <c r="N15" s="43">
        <v>65</v>
      </c>
      <c r="O15" s="43" t="s">
        <v>28</v>
      </c>
      <c r="P15" s="107">
        <f t="shared" ref="P15:P16" si="7">IF(K15=0,0,P12*4)</f>
        <v>56</v>
      </c>
      <c r="Q15" s="105">
        <f t="shared" ref="Q15:Q16" si="8">IF(K15=0,0,(P15*10.67/(N15/1000)^4.8704*(L15/(1000*3600)/140)^1.852)/10)</f>
        <v>0.12964123870069449</v>
      </c>
      <c r="S15" s="42">
        <v>5</v>
      </c>
      <c r="T15" s="43">
        <v>1600</v>
      </c>
      <c r="U15" s="104">
        <f t="shared" si="2"/>
        <v>7170</v>
      </c>
      <c r="V15" s="44">
        <f t="shared" ref="V15:V17" si="9">(U15/(2.826*1.2))^0.5</f>
        <v>45.981472621990996</v>
      </c>
      <c r="W15" s="43">
        <v>50</v>
      </c>
      <c r="X15" s="43" t="s">
        <v>22</v>
      </c>
      <c r="Y15" s="107">
        <f t="shared" ref="Y15:Y16" si="10">IF(T15=0,0,Y12*4)</f>
        <v>56</v>
      </c>
      <c r="Z15" s="105">
        <f t="shared" ref="Z15:Z16" si="11">IF(T15=0,0,(Y15*10.67/(W15/1000)^4.8704*(U15/(1000*3600)/140)^1.852)/10)</f>
        <v>0.13690176904107643</v>
      </c>
    </row>
    <row r="16" spans="1:26" ht="21" customHeight="1">
      <c r="A16" s="42">
        <v>6</v>
      </c>
      <c r="B16" s="56">
        <v>1400</v>
      </c>
      <c r="C16" s="104">
        <f t="shared" si="0"/>
        <v>8340</v>
      </c>
      <c r="D16" s="57">
        <f t="shared" si="3"/>
        <v>49.591394820050787</v>
      </c>
      <c r="E16" s="56">
        <v>50</v>
      </c>
      <c r="F16" s="56">
        <v>2</v>
      </c>
      <c r="G16" s="104">
        <f t="shared" si="4"/>
        <v>84</v>
      </c>
      <c r="H16" s="105">
        <f t="shared" si="5"/>
        <v>0.27169294958664769</v>
      </c>
      <c r="I16" s="25"/>
      <c r="J16" s="42">
        <v>6</v>
      </c>
      <c r="K16" s="43">
        <v>2800</v>
      </c>
      <c r="L16" s="104">
        <f t="shared" si="1"/>
        <v>16680</v>
      </c>
      <c r="M16" s="44">
        <f t="shared" si="6"/>
        <v>70.132823131514684</v>
      </c>
      <c r="N16" s="43">
        <v>80</v>
      </c>
      <c r="O16" s="43">
        <v>3</v>
      </c>
      <c r="P16" s="107">
        <f t="shared" si="7"/>
        <v>84</v>
      </c>
      <c r="Q16" s="105">
        <f t="shared" si="8"/>
        <v>9.9412262312265812E-2</v>
      </c>
      <c r="S16" s="42">
        <v>6</v>
      </c>
      <c r="T16" s="43">
        <v>1430</v>
      </c>
      <c r="U16" s="104">
        <f t="shared" si="2"/>
        <v>8600</v>
      </c>
      <c r="V16" s="44">
        <f t="shared" si="9"/>
        <v>50.358469654187978</v>
      </c>
      <c r="W16" s="43">
        <v>50</v>
      </c>
      <c r="X16" s="43">
        <v>2</v>
      </c>
      <c r="Y16" s="107">
        <f t="shared" si="10"/>
        <v>84</v>
      </c>
      <c r="Z16" s="105">
        <f t="shared" si="11"/>
        <v>0.28758747952284092</v>
      </c>
    </row>
    <row r="17" spans="1:26" ht="21" customHeight="1">
      <c r="A17" s="109"/>
      <c r="B17" s="46"/>
      <c r="C17" s="58">
        <f>MAXA(C11,C16)</f>
        <v>8340</v>
      </c>
      <c r="D17" s="47">
        <f t="shared" si="3"/>
        <v>49.591394820050787</v>
      </c>
      <c r="E17" s="47">
        <f>MAXA(E11,E16)</f>
        <v>50</v>
      </c>
      <c r="F17" s="46"/>
      <c r="G17" s="48"/>
      <c r="H17" s="106">
        <f>H11+H12+H13+H14+H15+H16</f>
        <v>0.78721622570046168</v>
      </c>
      <c r="I17" s="29"/>
      <c r="J17" s="49"/>
      <c r="K17" s="45"/>
      <c r="L17" s="58">
        <f>MAXA(L11,L16)</f>
        <v>16680</v>
      </c>
      <c r="M17" s="58">
        <f t="shared" si="6"/>
        <v>70.132823131514684</v>
      </c>
      <c r="N17" s="58">
        <f>MAXA(N11,N16)</f>
        <v>80</v>
      </c>
      <c r="O17" s="46"/>
      <c r="P17" s="48"/>
      <c r="Q17" s="108">
        <f>Q11+Q12+Q13+Q14+Q15+Q16</f>
        <v>0.41372878033483423</v>
      </c>
      <c r="S17" s="109"/>
      <c r="T17" s="45"/>
      <c r="U17" s="58">
        <f>MAXA(U11,U16)</f>
        <v>8600</v>
      </c>
      <c r="V17" s="58">
        <f t="shared" si="9"/>
        <v>50.358469654187978</v>
      </c>
      <c r="W17" s="58">
        <f>MAXA(W11,W16)</f>
        <v>50</v>
      </c>
      <c r="X17" s="46"/>
      <c r="Y17" s="48"/>
      <c r="Z17" s="110">
        <f>Z11+Z12+Z13+Z14+Z15+Z16</f>
        <v>0.84963330733125708</v>
      </c>
    </row>
    <row r="18" spans="1:26" ht="21" customHeight="1">
      <c r="I18" s="29"/>
      <c r="J18" s="26"/>
      <c r="K18" s="27"/>
      <c r="L18" s="26"/>
      <c r="M18" s="28"/>
      <c r="N18" s="33"/>
      <c r="U18" s="111" t="s">
        <v>49</v>
      </c>
      <c r="V18" s="111" t="s">
        <v>50</v>
      </c>
      <c r="W18" s="111" t="s">
        <v>50</v>
      </c>
    </row>
    <row r="19" spans="1:26" ht="21" customHeight="1">
      <c r="A19" s="21"/>
      <c r="B19" s="22"/>
      <c r="C19" s="23"/>
      <c r="D19" s="19"/>
      <c r="E19" s="22"/>
      <c r="F19" s="22"/>
      <c r="G19" s="22"/>
      <c r="H19" s="24"/>
      <c r="I19" s="29"/>
      <c r="J19" s="26"/>
      <c r="K19" s="27"/>
      <c r="L19" s="145"/>
      <c r="M19" s="145"/>
      <c r="N19" s="33"/>
    </row>
    <row r="20" spans="1:26" ht="21" customHeight="1">
      <c r="I20" s="102"/>
      <c r="J20" s="26"/>
      <c r="K20" s="27"/>
      <c r="L20" s="26"/>
      <c r="M20" s="28"/>
      <c r="N20" s="33"/>
    </row>
    <row r="21" spans="1:26" ht="21" customHeight="1" thickBot="1">
      <c r="I21" s="102"/>
      <c r="J21" s="3"/>
    </row>
    <row r="22" spans="1:26" ht="21" customHeight="1">
      <c r="A22" s="65"/>
      <c r="B22" s="66" t="s">
        <v>36</v>
      </c>
      <c r="C22" s="65"/>
      <c r="D22" s="82" t="s">
        <v>36</v>
      </c>
      <c r="E22" s="66" t="s">
        <v>36</v>
      </c>
      <c r="F22" s="65"/>
      <c r="G22" s="82" t="s">
        <v>36</v>
      </c>
      <c r="H22" s="66" t="s">
        <v>36</v>
      </c>
      <c r="I22" s="64"/>
      <c r="J22" s="18"/>
      <c r="K22" s="99"/>
      <c r="L22" s="159" t="s">
        <v>42</v>
      </c>
      <c r="M22" s="160"/>
      <c r="N22" s="160"/>
      <c r="O22" s="161"/>
      <c r="P22" s="159" t="s">
        <v>41</v>
      </c>
      <c r="Q22" s="161"/>
      <c r="S22" s="95" t="s">
        <v>45</v>
      </c>
      <c r="T22" s="96" t="s">
        <v>46</v>
      </c>
      <c r="U22" s="162" t="s">
        <v>2</v>
      </c>
      <c r="V22" s="99" t="s">
        <v>52</v>
      </c>
    </row>
    <row r="23" spans="1:26" ht="21" customHeight="1">
      <c r="A23" s="67"/>
      <c r="B23" s="68" t="s">
        <v>18</v>
      </c>
      <c r="C23" s="83"/>
      <c r="D23" s="52" t="s">
        <v>38</v>
      </c>
      <c r="E23" s="68" t="s">
        <v>39</v>
      </c>
      <c r="F23" s="67"/>
      <c r="G23" s="52" t="s">
        <v>38</v>
      </c>
      <c r="H23" s="68" t="s">
        <v>39</v>
      </c>
      <c r="I23" s="64"/>
      <c r="J23" s="18"/>
      <c r="K23" s="100" t="s">
        <v>31</v>
      </c>
      <c r="L23" s="92" t="s">
        <v>4</v>
      </c>
      <c r="M23" s="60" t="s">
        <v>30</v>
      </c>
      <c r="N23" s="60" t="s">
        <v>32</v>
      </c>
      <c r="O23" s="93" t="s">
        <v>30</v>
      </c>
      <c r="P23" s="92" t="s">
        <v>9</v>
      </c>
      <c r="Q23" s="93" t="s">
        <v>32</v>
      </c>
      <c r="S23" s="97" t="s">
        <v>32</v>
      </c>
      <c r="T23" s="112" t="s">
        <v>32</v>
      </c>
      <c r="U23" s="163"/>
      <c r="V23" s="94" t="s">
        <v>23</v>
      </c>
      <c r="X23" s="50"/>
      <c r="Y23" s="50"/>
      <c r="Z23" s="50"/>
    </row>
    <row r="24" spans="1:26" ht="21" customHeight="1">
      <c r="A24" s="69"/>
      <c r="B24" s="70" t="s">
        <v>22</v>
      </c>
      <c r="C24" s="84"/>
      <c r="D24" s="53" t="s">
        <v>28</v>
      </c>
      <c r="E24" s="70" t="s">
        <v>33</v>
      </c>
      <c r="F24" s="69"/>
      <c r="G24" s="53" t="s">
        <v>28</v>
      </c>
      <c r="H24" s="70" t="s">
        <v>33</v>
      </c>
      <c r="I24" s="64"/>
      <c r="J24" s="18"/>
      <c r="K24" s="90">
        <v>1</v>
      </c>
      <c r="L24" s="113">
        <f>C17</f>
        <v>8340</v>
      </c>
      <c r="M24" s="114">
        <f>E17</f>
        <v>50</v>
      </c>
      <c r="N24" s="115">
        <f>H17</f>
        <v>0.78721622570046168</v>
      </c>
      <c r="O24" s="119" t="s">
        <v>22</v>
      </c>
      <c r="P24" s="120">
        <v>24.21</v>
      </c>
      <c r="Q24" s="123">
        <f>((L24/1000)/P24)^2</f>
        <v>0.11867043173962645</v>
      </c>
      <c r="R24" s="124"/>
      <c r="S24" s="125">
        <f>N24+Q24</f>
        <v>0.90588665744008812</v>
      </c>
      <c r="T24" s="126">
        <f>$S$27-S24</f>
        <v>0.2699315312157895</v>
      </c>
      <c r="U24" s="127">
        <f>(L24/1000)/T24^0.5</f>
        <v>16.052372957819301</v>
      </c>
      <c r="V24" s="135">
        <v>2.75</v>
      </c>
      <c r="X24" s="50"/>
      <c r="Y24" s="50"/>
      <c r="Z24" s="50"/>
    </row>
    <row r="25" spans="1:26" ht="21" customHeight="1">
      <c r="A25" s="71"/>
      <c r="B25" s="68" t="s">
        <v>9</v>
      </c>
      <c r="C25" s="71"/>
      <c r="D25" s="52" t="s">
        <v>9</v>
      </c>
      <c r="E25" s="68" t="s">
        <v>9</v>
      </c>
      <c r="F25" s="71"/>
      <c r="G25" s="52" t="s">
        <v>9</v>
      </c>
      <c r="H25" s="68" t="s">
        <v>9</v>
      </c>
      <c r="I25" s="64"/>
      <c r="J25" s="18"/>
      <c r="K25" s="90">
        <v>2</v>
      </c>
      <c r="L25" s="113">
        <f>L17</f>
        <v>16680</v>
      </c>
      <c r="M25" s="114">
        <f>N16</f>
        <v>80</v>
      </c>
      <c r="N25" s="115">
        <f>Q17</f>
        <v>0.41372878033483423</v>
      </c>
      <c r="O25" s="119" t="s">
        <v>33</v>
      </c>
      <c r="P25" s="120">
        <v>113.4</v>
      </c>
      <c r="Q25" s="123">
        <f t="shared" ref="Q25:Q26" si="12">((L25/1000)/P25)^2</f>
        <v>2.1635452534923431E-2</v>
      </c>
      <c r="R25" s="124"/>
      <c r="S25" s="128">
        <f t="shared" ref="S25:S26" si="13">N25+Q25</f>
        <v>0.43536423286975767</v>
      </c>
      <c r="T25" s="129">
        <f>$S$27-S25</f>
        <v>0.74045395578611994</v>
      </c>
      <c r="U25" s="130">
        <f t="shared" ref="U25:U26" si="14">(L25/1000)/T25^0.5</f>
        <v>19.384161410634185</v>
      </c>
      <c r="V25" s="135">
        <v>3.5</v>
      </c>
      <c r="X25" s="50"/>
      <c r="Y25" s="50"/>
      <c r="Z25" s="50"/>
    </row>
    <row r="26" spans="1:26" ht="21" customHeight="1" thickBot="1">
      <c r="A26" s="72" t="s">
        <v>34</v>
      </c>
      <c r="B26" s="73">
        <v>24.21</v>
      </c>
      <c r="C26" s="72" t="s">
        <v>34</v>
      </c>
      <c r="D26" s="51">
        <v>85.2</v>
      </c>
      <c r="E26" s="73">
        <v>113.4</v>
      </c>
      <c r="F26" s="72" t="s">
        <v>34</v>
      </c>
      <c r="G26" s="51">
        <v>85.2</v>
      </c>
      <c r="H26" s="73">
        <v>113.4</v>
      </c>
      <c r="I26" s="64"/>
      <c r="J26" s="35"/>
      <c r="K26" s="91">
        <v>3</v>
      </c>
      <c r="L26" s="116">
        <f>U17</f>
        <v>8600</v>
      </c>
      <c r="M26" s="117">
        <f>W17</f>
        <v>50</v>
      </c>
      <c r="N26" s="118">
        <f>Z17</f>
        <v>0.84963330733125708</v>
      </c>
      <c r="O26" s="121" t="s">
        <v>22</v>
      </c>
      <c r="P26" s="122">
        <v>24.21</v>
      </c>
      <c r="Q26" s="131">
        <f t="shared" si="12"/>
        <v>0.12618488132462047</v>
      </c>
      <c r="R26" s="124"/>
      <c r="S26" s="132">
        <f t="shared" si="13"/>
        <v>0.97581818865587755</v>
      </c>
      <c r="T26" s="133">
        <f>$S$27-S26</f>
        <v>0.20000000000000007</v>
      </c>
      <c r="U26" s="134">
        <f>(L26/1000)/T26^0.5</f>
        <v>19.230184606498188</v>
      </c>
      <c r="V26" s="136">
        <v>3.8</v>
      </c>
      <c r="X26" s="50"/>
      <c r="Y26" s="50"/>
      <c r="Z26" s="50"/>
    </row>
    <row r="27" spans="1:26" ht="21" customHeight="1">
      <c r="A27" s="74" t="s">
        <v>10</v>
      </c>
      <c r="B27" s="70" t="s">
        <v>2</v>
      </c>
      <c r="C27" s="74" t="s">
        <v>10</v>
      </c>
      <c r="D27" s="53" t="s">
        <v>2</v>
      </c>
      <c r="E27" s="70" t="s">
        <v>2</v>
      </c>
      <c r="F27" s="74" t="s">
        <v>10</v>
      </c>
      <c r="G27" s="53" t="s">
        <v>36</v>
      </c>
      <c r="H27" s="70" t="s">
        <v>36</v>
      </c>
      <c r="I27" s="64"/>
      <c r="J27" s="35"/>
      <c r="K27" s="3"/>
      <c r="L27" s="9"/>
      <c r="M27" s="10"/>
      <c r="P27" s="157" t="s">
        <v>53</v>
      </c>
      <c r="Q27" s="158"/>
      <c r="R27" s="101"/>
      <c r="S27" s="137">
        <f>MAXA(S23,S26)+0.2</f>
        <v>1.1758181886558776</v>
      </c>
      <c r="T27" s="59"/>
      <c r="U27" s="59"/>
      <c r="W27" s="50"/>
      <c r="X27" s="50"/>
      <c r="Y27" s="50"/>
      <c r="Z27" s="50"/>
    </row>
    <row r="28" spans="1:26" ht="21" customHeight="1">
      <c r="A28" s="75" t="s">
        <v>35</v>
      </c>
      <c r="B28" s="70" t="s">
        <v>37</v>
      </c>
      <c r="C28" s="85" t="s">
        <v>35</v>
      </c>
      <c r="D28" s="54" t="s">
        <v>37</v>
      </c>
      <c r="E28" s="86" t="s">
        <v>37</v>
      </c>
      <c r="F28" s="75" t="s">
        <v>35</v>
      </c>
      <c r="G28" s="54" t="s">
        <v>28</v>
      </c>
      <c r="H28" s="86" t="s">
        <v>33</v>
      </c>
      <c r="I28" s="64"/>
      <c r="J28" s="6"/>
      <c r="K28" s="3"/>
      <c r="L28" s="3"/>
      <c r="M28" s="3"/>
      <c r="S28" s="50"/>
      <c r="T28" s="50"/>
      <c r="U28" s="50"/>
      <c r="V28" s="50"/>
      <c r="W28" s="50"/>
      <c r="X28" s="50"/>
      <c r="Y28" s="50"/>
      <c r="Z28" s="50"/>
    </row>
    <row r="29" spans="1:26" ht="21" customHeight="1">
      <c r="A29" s="76">
        <v>0.25</v>
      </c>
      <c r="B29" s="77">
        <v>3.92</v>
      </c>
      <c r="C29" s="61">
        <v>0.5</v>
      </c>
      <c r="D29" s="55">
        <v>3.6</v>
      </c>
      <c r="E29" s="87">
        <v>5.9</v>
      </c>
      <c r="F29" s="61">
        <v>2.9</v>
      </c>
      <c r="G29" s="62">
        <v>14.1</v>
      </c>
      <c r="H29" s="89">
        <v>16</v>
      </c>
      <c r="I29" s="64"/>
      <c r="J29" s="6"/>
      <c r="K29" s="3"/>
      <c r="L29" s="3"/>
      <c r="M29" s="3"/>
      <c r="S29" s="50"/>
      <c r="T29" s="50"/>
      <c r="U29" s="50"/>
      <c r="V29" s="50"/>
      <c r="W29" s="50"/>
      <c r="X29" s="50"/>
      <c r="Y29" s="50"/>
      <c r="Z29" s="50"/>
    </row>
    <row r="30" spans="1:26" ht="21" customHeight="1">
      <c r="A30" s="78">
        <v>0.5</v>
      </c>
      <c r="B30" s="79">
        <v>4.43</v>
      </c>
      <c r="C30" s="61">
        <v>1</v>
      </c>
      <c r="D30" s="55">
        <v>5.2</v>
      </c>
      <c r="E30" s="87">
        <v>7.9</v>
      </c>
      <c r="F30" s="61">
        <v>3</v>
      </c>
      <c r="G30" s="62">
        <v>14.8</v>
      </c>
      <c r="H30" s="89">
        <v>16.7</v>
      </c>
      <c r="I30" s="64"/>
      <c r="J30" s="8"/>
      <c r="K30" s="12"/>
      <c r="L30" s="3"/>
      <c r="M30" s="3"/>
      <c r="S30" s="20"/>
      <c r="T30" s="20"/>
      <c r="U30" s="20"/>
      <c r="V30" s="20"/>
      <c r="W30" s="20"/>
      <c r="X30" s="20"/>
      <c r="Y30" s="20"/>
      <c r="Z30" s="20"/>
    </row>
    <row r="31" spans="1:26" ht="21" customHeight="1">
      <c r="A31" s="78">
        <v>0.75</v>
      </c>
      <c r="B31" s="79">
        <v>5.0999999999999996</v>
      </c>
      <c r="C31" s="61">
        <v>1.1000000000000001</v>
      </c>
      <c r="D31" s="55">
        <v>5.5</v>
      </c>
      <c r="E31" s="87">
        <v>8.4</v>
      </c>
      <c r="F31" s="61">
        <v>3.1</v>
      </c>
      <c r="G31" s="62">
        <v>15.7</v>
      </c>
      <c r="H31" s="89">
        <v>17.5</v>
      </c>
      <c r="I31" s="64"/>
      <c r="J31" s="17"/>
      <c r="K31" s="13"/>
      <c r="L31" s="3"/>
      <c r="M31" s="3"/>
      <c r="S31" s="20"/>
      <c r="T31" s="20"/>
      <c r="U31" s="20"/>
      <c r="V31" s="20"/>
      <c r="W31" s="20"/>
      <c r="X31" s="20"/>
      <c r="Y31" s="20"/>
      <c r="Z31" s="20"/>
    </row>
    <row r="32" spans="1:26" ht="21" customHeight="1">
      <c r="A32" s="78">
        <v>1</v>
      </c>
      <c r="B32" s="79">
        <v>5.72</v>
      </c>
      <c r="C32" s="61">
        <v>1.2</v>
      </c>
      <c r="D32" s="55">
        <v>5.8</v>
      </c>
      <c r="E32" s="87">
        <v>8.6999999999999993</v>
      </c>
      <c r="F32" s="61">
        <v>3.2</v>
      </c>
      <c r="G32" s="62">
        <v>16.600000000000001</v>
      </c>
      <c r="H32" s="89">
        <v>18.399999999999999</v>
      </c>
      <c r="I32" s="64"/>
      <c r="J32" s="17"/>
      <c r="K32" s="11"/>
      <c r="L32" s="3"/>
      <c r="M32" s="3"/>
      <c r="S32" s="20"/>
      <c r="T32" s="20"/>
      <c r="U32" s="20"/>
      <c r="V32" s="20"/>
      <c r="W32" s="20"/>
      <c r="X32" s="20"/>
      <c r="Y32" s="20"/>
    </row>
    <row r="33" spans="1:26" ht="21" customHeight="1">
      <c r="A33" s="78">
        <v>1.25</v>
      </c>
      <c r="B33" s="79">
        <v>6.92</v>
      </c>
      <c r="C33" s="61">
        <v>1.3</v>
      </c>
      <c r="D33" s="55">
        <v>6.2</v>
      </c>
      <c r="E33" s="87">
        <v>9.1</v>
      </c>
      <c r="F33" s="61">
        <v>3.3</v>
      </c>
      <c r="G33" s="62">
        <v>17.5</v>
      </c>
      <c r="H33" s="89">
        <v>19.399999999999999</v>
      </c>
      <c r="I33" s="64"/>
      <c r="J33" s="17"/>
      <c r="K33" s="12"/>
      <c r="L33" s="3"/>
      <c r="M33" s="3"/>
      <c r="S33" s="20"/>
      <c r="T33" s="20"/>
      <c r="U33" s="20"/>
      <c r="V33" s="20"/>
      <c r="W33" s="164" t="s">
        <v>47</v>
      </c>
      <c r="X33" s="165"/>
      <c r="Y33" s="166"/>
      <c r="Z33" s="20"/>
    </row>
    <row r="34" spans="1:26" ht="21" customHeight="1">
      <c r="A34" s="78">
        <v>1.5</v>
      </c>
      <c r="B34" s="79">
        <v>8.2799999999999994</v>
      </c>
      <c r="C34" s="61">
        <v>1.4</v>
      </c>
      <c r="D34" s="55">
        <v>6.6</v>
      </c>
      <c r="E34" s="87">
        <v>9.5</v>
      </c>
      <c r="F34" s="61">
        <v>3.4</v>
      </c>
      <c r="G34" s="62" t="s">
        <v>43</v>
      </c>
      <c r="H34" s="89">
        <v>20.6</v>
      </c>
      <c r="I34" s="64"/>
      <c r="J34" s="17"/>
      <c r="K34" s="14"/>
      <c r="L34" s="3"/>
      <c r="M34" s="3"/>
      <c r="S34" s="20"/>
      <c r="T34" s="20"/>
      <c r="U34" s="20"/>
      <c r="V34" s="20"/>
      <c r="W34" s="154" t="s">
        <v>48</v>
      </c>
      <c r="X34" s="154"/>
      <c r="Y34" s="98" t="s">
        <v>36</v>
      </c>
      <c r="Z34" s="20"/>
    </row>
    <row r="35" spans="1:26" ht="21" customHeight="1">
      <c r="A35" s="78">
        <v>1.75</v>
      </c>
      <c r="B35" s="79">
        <v>9.74</v>
      </c>
      <c r="C35" s="61">
        <v>1.5</v>
      </c>
      <c r="D35" s="55">
        <v>7</v>
      </c>
      <c r="E35" s="87">
        <v>9.9</v>
      </c>
      <c r="F35" s="61">
        <v>3.5</v>
      </c>
      <c r="G35" s="62">
        <v>19.8</v>
      </c>
      <c r="H35" s="89">
        <v>21.9</v>
      </c>
      <c r="I35" s="64"/>
      <c r="J35" s="17"/>
      <c r="K35" s="11"/>
      <c r="L35" s="3"/>
      <c r="M35" s="3"/>
      <c r="S35" s="20"/>
      <c r="T35" s="20"/>
      <c r="U35" s="20"/>
      <c r="V35" s="20"/>
      <c r="W35" s="155">
        <f>S27*1000</f>
        <v>1175.8181886558775</v>
      </c>
      <c r="X35" s="156"/>
      <c r="Y35" s="138"/>
      <c r="Z35" s="20"/>
    </row>
    <row r="36" spans="1:26" ht="21" customHeight="1">
      <c r="A36" s="78">
        <v>2</v>
      </c>
      <c r="B36" s="79">
        <v>11.3</v>
      </c>
      <c r="C36" s="61">
        <v>1.6</v>
      </c>
      <c r="D36" s="55">
        <v>7.4</v>
      </c>
      <c r="E36" s="87">
        <v>10.3</v>
      </c>
      <c r="F36" s="61">
        <v>3.6</v>
      </c>
      <c r="G36" s="62" t="s">
        <v>44</v>
      </c>
      <c r="H36" s="89">
        <v>23.4</v>
      </c>
      <c r="I36" s="64"/>
      <c r="J36" s="17"/>
      <c r="K36" s="11"/>
      <c r="L36" s="3"/>
      <c r="M36" s="3"/>
      <c r="S36" s="20"/>
      <c r="T36" s="20"/>
      <c r="U36" s="20"/>
      <c r="V36" s="20"/>
      <c r="W36" s="20"/>
      <c r="X36" s="20"/>
      <c r="Y36" s="20"/>
      <c r="Z36" s="20"/>
    </row>
    <row r="37" spans="1:26" ht="21" customHeight="1">
      <c r="A37" s="78">
        <v>2.25</v>
      </c>
      <c r="B37" s="79">
        <v>12.82</v>
      </c>
      <c r="C37" s="61">
        <v>1.7</v>
      </c>
      <c r="D37" s="55">
        <v>7.9</v>
      </c>
      <c r="E37" s="87">
        <v>10.7</v>
      </c>
      <c r="F37" s="61">
        <v>3.7</v>
      </c>
      <c r="G37" s="62">
        <v>22.4</v>
      </c>
      <c r="H37" s="89">
        <v>25</v>
      </c>
      <c r="I37" s="64"/>
      <c r="J37" s="17"/>
      <c r="K37" s="3"/>
      <c r="L37" s="3"/>
      <c r="M37" s="3"/>
    </row>
    <row r="38" spans="1:26" ht="21" customHeight="1">
      <c r="A38" s="78">
        <v>2.5</v>
      </c>
      <c r="B38" s="79">
        <v>14.33</v>
      </c>
      <c r="C38" s="61">
        <v>1.8</v>
      </c>
      <c r="D38" s="55">
        <v>8.3000000000000007</v>
      </c>
      <c r="E38" s="87">
        <v>11</v>
      </c>
      <c r="F38" s="61">
        <v>3.8</v>
      </c>
      <c r="G38" s="62">
        <v>23.9</v>
      </c>
      <c r="H38" s="89">
        <v>26.9</v>
      </c>
      <c r="I38" s="64"/>
      <c r="J38" s="17"/>
      <c r="K38" s="3"/>
      <c r="L38" s="3"/>
      <c r="M38" s="3"/>
    </row>
    <row r="39" spans="1:26" ht="21" customHeight="1">
      <c r="A39" s="78">
        <v>2.75</v>
      </c>
      <c r="B39" s="79">
        <v>15.29</v>
      </c>
      <c r="C39" s="61">
        <v>1.9</v>
      </c>
      <c r="D39" s="55">
        <v>8.8000000000000007</v>
      </c>
      <c r="E39" s="87">
        <v>11.4</v>
      </c>
      <c r="F39" s="61">
        <v>3.9</v>
      </c>
      <c r="G39" s="62">
        <v>25.5</v>
      </c>
      <c r="H39" s="89">
        <v>28.9</v>
      </c>
      <c r="I39" s="64"/>
      <c r="J39" s="17"/>
      <c r="K39" s="3"/>
      <c r="L39" s="3"/>
      <c r="M39" s="3"/>
    </row>
    <row r="40" spans="1:26" ht="21" customHeight="1">
      <c r="A40" s="78">
        <v>3</v>
      </c>
      <c r="B40" s="79">
        <v>16.690000000000001</v>
      </c>
      <c r="C40" s="61">
        <v>2</v>
      </c>
      <c r="D40" s="55">
        <v>9.3000000000000007</v>
      </c>
      <c r="E40" s="87">
        <v>11.8</v>
      </c>
      <c r="F40" s="61">
        <v>4</v>
      </c>
      <c r="G40" s="62">
        <v>27.2</v>
      </c>
      <c r="H40" s="89">
        <v>31.2</v>
      </c>
      <c r="I40" s="64"/>
      <c r="J40" s="17"/>
      <c r="K40" s="3"/>
      <c r="L40" s="3"/>
      <c r="M40" s="3"/>
    </row>
    <row r="41" spans="1:26" ht="21" customHeight="1">
      <c r="A41" s="78">
        <v>3.25</v>
      </c>
      <c r="B41" s="79">
        <v>17.600000000000001</v>
      </c>
      <c r="C41" s="61">
        <v>2.1</v>
      </c>
      <c r="D41" s="55">
        <v>9.6999999999999993</v>
      </c>
      <c r="E41" s="87" t="s">
        <v>40</v>
      </c>
      <c r="F41" s="61">
        <v>4.0999999999999996</v>
      </c>
      <c r="G41" s="62">
        <v>29</v>
      </c>
      <c r="H41" s="89">
        <v>33.700000000000003</v>
      </c>
      <c r="I41" s="64"/>
      <c r="J41" s="17"/>
      <c r="K41" s="3"/>
      <c r="L41" s="3"/>
      <c r="M41" s="3"/>
    </row>
    <row r="42" spans="1:26" ht="21" customHeight="1">
      <c r="A42" s="78">
        <v>3.5</v>
      </c>
      <c r="B42" s="79">
        <v>18.34</v>
      </c>
      <c r="C42" s="61">
        <v>2.2000000000000002</v>
      </c>
      <c r="D42" s="55">
        <v>10.199999999999999</v>
      </c>
      <c r="E42" s="87">
        <v>12.6</v>
      </c>
      <c r="F42" s="61">
        <v>4.2</v>
      </c>
      <c r="G42" s="62">
        <v>30.9</v>
      </c>
      <c r="H42" s="89">
        <v>36.299999999999997</v>
      </c>
      <c r="I42" s="64"/>
      <c r="J42" s="17"/>
      <c r="K42" s="3"/>
      <c r="L42" s="3"/>
      <c r="M42" s="3"/>
    </row>
    <row r="43" spans="1:26" ht="21" customHeight="1">
      <c r="A43" s="78">
        <v>3.75</v>
      </c>
      <c r="B43" s="79">
        <v>19.54</v>
      </c>
      <c r="C43" s="61">
        <v>2.2999999999999998</v>
      </c>
      <c r="D43" s="55">
        <v>10.7</v>
      </c>
      <c r="E43" s="87">
        <v>13</v>
      </c>
      <c r="F43" s="61">
        <v>4.3</v>
      </c>
      <c r="G43" s="62">
        <v>32.9</v>
      </c>
      <c r="H43" s="89">
        <v>39.200000000000003</v>
      </c>
      <c r="I43" s="64"/>
      <c r="J43" s="17"/>
      <c r="K43" s="3"/>
      <c r="L43" s="3"/>
      <c r="M43" s="3"/>
    </row>
    <row r="44" spans="1:26" ht="21" customHeight="1">
      <c r="A44" s="78">
        <v>4</v>
      </c>
      <c r="B44" s="79">
        <v>20.62</v>
      </c>
      <c r="C44" s="61">
        <v>2.4</v>
      </c>
      <c r="D44" s="55">
        <v>11.2</v>
      </c>
      <c r="E44" s="87">
        <v>13.4</v>
      </c>
      <c r="F44" s="61">
        <v>4.4000000000000004</v>
      </c>
      <c r="G44" s="62">
        <v>35</v>
      </c>
      <c r="H44" s="89">
        <v>42.4</v>
      </c>
      <c r="I44" s="64"/>
      <c r="J44" s="17"/>
      <c r="K44" s="3"/>
      <c r="L44" s="3"/>
      <c r="M44" s="3"/>
    </row>
    <row r="45" spans="1:26" ht="21" customHeight="1">
      <c r="A45" s="78" t="s">
        <v>24</v>
      </c>
      <c r="B45" s="79">
        <v>21.45</v>
      </c>
      <c r="C45" s="61">
        <v>2.5</v>
      </c>
      <c r="D45" s="55">
        <v>11.7</v>
      </c>
      <c r="E45" s="87">
        <v>13.8</v>
      </c>
      <c r="F45" s="61">
        <v>4.5</v>
      </c>
      <c r="G45" s="62">
        <v>37.1</v>
      </c>
      <c r="H45" s="89">
        <v>46.9</v>
      </c>
      <c r="I45" s="64"/>
      <c r="J45" s="17"/>
      <c r="K45" s="3"/>
      <c r="L45" s="3"/>
      <c r="M45" s="3"/>
    </row>
    <row r="46" spans="1:26" ht="21" customHeight="1">
      <c r="A46" s="78">
        <v>4.5</v>
      </c>
      <c r="B46" s="79">
        <v>22.49</v>
      </c>
      <c r="C46" s="61">
        <v>2.6</v>
      </c>
      <c r="D46" s="55">
        <v>12.2</v>
      </c>
      <c r="E46" s="87">
        <v>14.3</v>
      </c>
      <c r="F46" s="61">
        <v>4.5999999999999996</v>
      </c>
      <c r="G46" s="62">
        <v>39.299999999999997</v>
      </c>
      <c r="H46" s="89">
        <v>49.7</v>
      </c>
      <c r="I46" s="64"/>
      <c r="J46" s="17"/>
      <c r="K46" s="3"/>
      <c r="L46" s="3"/>
      <c r="M46" s="3"/>
    </row>
    <row r="47" spans="1:26" ht="21" customHeight="1">
      <c r="A47" s="78">
        <v>4.75</v>
      </c>
      <c r="B47" s="79">
        <v>23.3</v>
      </c>
      <c r="C47" s="61">
        <v>2.7</v>
      </c>
      <c r="D47" s="55">
        <v>12.8</v>
      </c>
      <c r="E47" s="87">
        <v>14.8</v>
      </c>
      <c r="F47" s="61">
        <v>4.7</v>
      </c>
      <c r="G47" s="62">
        <v>41.6</v>
      </c>
      <c r="H47" s="89">
        <v>53.6</v>
      </c>
      <c r="I47" s="17"/>
      <c r="J47" s="17"/>
      <c r="K47" s="3"/>
      <c r="L47" s="3"/>
      <c r="M47" s="3"/>
    </row>
    <row r="48" spans="1:26" ht="21" customHeight="1" thickBot="1">
      <c r="A48" s="80">
        <v>5</v>
      </c>
      <c r="B48" s="81">
        <v>24.21</v>
      </c>
      <c r="C48" s="61">
        <v>2.8</v>
      </c>
      <c r="D48" s="55">
        <v>13.4</v>
      </c>
      <c r="E48" s="87">
        <v>15.4</v>
      </c>
      <c r="F48" s="61">
        <v>4.8</v>
      </c>
      <c r="G48" s="62">
        <v>43.8</v>
      </c>
      <c r="H48" s="89">
        <v>57.5</v>
      </c>
      <c r="I48" s="17"/>
      <c r="J48" s="17"/>
      <c r="K48" s="3"/>
      <c r="L48" s="3"/>
      <c r="M48" s="3"/>
    </row>
    <row r="49" spans="1:13" ht="21" customHeight="1">
      <c r="A49" s="17"/>
      <c r="B49" s="28"/>
      <c r="D49" s="17"/>
      <c r="E49" s="17"/>
      <c r="F49" s="88"/>
      <c r="G49" s="88"/>
      <c r="H49" s="88"/>
      <c r="I49" s="17"/>
      <c r="J49" s="17"/>
      <c r="K49" s="3"/>
      <c r="L49" s="3"/>
      <c r="M49" s="3"/>
    </row>
    <row r="50" spans="1:13" ht="16.5">
      <c r="A50" s="15"/>
      <c r="B50" s="16"/>
      <c r="C50" s="3"/>
      <c r="D50" s="3"/>
      <c r="E50" s="3"/>
      <c r="F50" s="88"/>
      <c r="G50" s="88"/>
      <c r="H50" s="88"/>
      <c r="I50" s="3"/>
      <c r="J50" s="3"/>
      <c r="K50" s="3"/>
      <c r="L50" s="3"/>
      <c r="M50" s="3"/>
    </row>
    <row r="51" spans="1:13" ht="16.5">
      <c r="F51" s="61">
        <v>5.6</v>
      </c>
      <c r="G51" s="62">
        <v>59.5</v>
      </c>
      <c r="H51" s="63">
        <v>81.7</v>
      </c>
    </row>
  </sheetData>
  <sheetProtection password="F3B8" sheet="1" objects="1" scenarios="1" selectLockedCells="1"/>
  <mergeCells count="19">
    <mergeCell ref="W34:X34"/>
    <mergeCell ref="W35:X35"/>
    <mergeCell ref="P27:Q27"/>
    <mergeCell ref="L22:O22"/>
    <mergeCell ref="P22:Q22"/>
    <mergeCell ref="U22:U23"/>
    <mergeCell ref="W33:Y33"/>
    <mergeCell ref="F5:G5"/>
    <mergeCell ref="L5:M5"/>
    <mergeCell ref="A8:B8"/>
    <mergeCell ref="D8:H8"/>
    <mergeCell ref="J8:K8"/>
    <mergeCell ref="M8:Q8"/>
    <mergeCell ref="L19:M19"/>
    <mergeCell ref="S8:T8"/>
    <mergeCell ref="V8:Z8"/>
    <mergeCell ref="E6:G6"/>
    <mergeCell ref="N6:P6"/>
    <mergeCell ref="W6:Y6"/>
  </mergeCells>
  <pageMargins left="0.7" right="0.7" top="0.75" bottom="0.75" header="0.3" footer="0.3"/>
  <pageSetup paperSize="9" scale="46" orientation="portrait" horizontalDpi="0" verticalDpi="0" r:id="rId1"/>
  <rowBreaks count="1" manualBreakCount="1">
    <brk id="50" max="12" man="1"/>
  </rowBreaks>
  <drawing r:id="rId2"/>
  <legacyDrawing r:id="rId3"/>
  <oleObjects>
    <oleObject progId="AutoCAD.Drawing.18" shapeId="102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2019-04-30T06:17:42Z</cp:lastPrinted>
  <dcterms:created xsi:type="dcterms:W3CDTF">2019-04-30T04:13:11Z</dcterms:created>
  <dcterms:modified xsi:type="dcterms:W3CDTF">2025-08-31T09:55:12Z</dcterms:modified>
</cp:coreProperties>
</file>