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30" windowWidth="19740" windowHeight="736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Foglio1!$A$1:$X$64</definedName>
  </definedNames>
  <calcPr calcId="125725"/>
</workbook>
</file>

<file path=xl/calcChain.xml><?xml version="1.0" encoding="utf-8"?>
<calcChain xmlns="http://schemas.openxmlformats.org/spreadsheetml/2006/main">
  <c r="E53" i="1"/>
  <c r="O19"/>
  <c r="K19"/>
  <c r="E63"/>
  <c r="M61" s="1"/>
  <c r="M63" s="1"/>
  <c r="E48"/>
  <c r="E47"/>
  <c r="E36"/>
  <c r="E37" s="1"/>
  <c r="E46" l="1"/>
  <c r="E41"/>
  <c r="E44" s="1"/>
  <c r="E51" s="1"/>
  <c r="E62" l="1"/>
  <c r="E52"/>
  <c r="E54" s="1"/>
  <c r="E59" s="1"/>
  <c r="E24" l="1"/>
  <c r="K31"/>
  <c r="L31" s="1"/>
  <c r="K30"/>
  <c r="N32"/>
  <c r="N30"/>
  <c r="N31" l="1"/>
  <c r="E26" s="1"/>
  <c r="E29" s="1"/>
  <c r="L12" l="1"/>
  <c r="H19"/>
  <c r="O18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<sst xmlns="http://schemas.openxmlformats.org/spreadsheetml/2006/main" count="158" uniqueCount="129">
  <si>
    <t>Classe energetica</t>
  </si>
  <si>
    <t>B</t>
  </si>
  <si>
    <t>Wh/ m3  riscald</t>
  </si>
  <si>
    <t>Altezza ambienti</t>
  </si>
  <si>
    <t>Località</t>
  </si>
  <si>
    <t>ANCONA</t>
  </si>
  <si>
    <t>Altit.  m</t>
  </si>
  <si>
    <t>Gradi g.</t>
  </si>
  <si>
    <t>Temp.media stagionale °C</t>
  </si>
  <si>
    <t>g. riscald</t>
  </si>
  <si>
    <t>Mese</t>
  </si>
  <si>
    <t>Giorni</t>
  </si>
  <si>
    <t>MJ/m2 giorno</t>
  </si>
  <si>
    <t>kW/m2 giorno</t>
  </si>
  <si>
    <t xml:space="preserve">Valore medio ponderale </t>
  </si>
  <si>
    <t>MJ/m2 g.</t>
  </si>
  <si>
    <t>kW/m2 g.</t>
  </si>
  <si>
    <t>Wh/ m2  riscald</t>
  </si>
  <si>
    <t>zona clim.</t>
  </si>
  <si>
    <t>GG</t>
  </si>
  <si>
    <t>S/V</t>
  </si>
  <si>
    <t>Superficie</t>
  </si>
  <si>
    <t>m2</t>
  </si>
  <si>
    <t>Volume</t>
  </si>
  <si>
    <t>m3</t>
  </si>
  <si>
    <t>A</t>
  </si>
  <si>
    <t>C</t>
  </si>
  <si>
    <t>D</t>
  </si>
  <si>
    <t>E</t>
  </si>
  <si>
    <t>F</t>
  </si>
  <si>
    <t>fino a 600</t>
  </si>
  <si>
    <t>601 -900</t>
  </si>
  <si>
    <t>901-1400</t>
  </si>
  <si>
    <t>1401-2100</t>
  </si>
  <si>
    <t>2101-3000</t>
  </si>
  <si>
    <t>oltre 3000</t>
  </si>
  <si>
    <t>&lt; 0,2</t>
  </si>
  <si>
    <t>8,5-12,8</t>
  </si>
  <si>
    <t>12,8-21,3</t>
  </si>
  <si>
    <t>21,3-34</t>
  </si>
  <si>
    <t>34-46,8</t>
  </si>
  <si>
    <t>46,8</t>
  </si>
  <si>
    <t>&gt;09</t>
  </si>
  <si>
    <t>36-48</t>
  </si>
  <si>
    <t>48-68</t>
  </si>
  <si>
    <t>68-88</t>
  </si>
  <si>
    <t>88-116</t>
  </si>
  <si>
    <t>116</t>
  </si>
  <si>
    <r>
      <t>kWh/m</t>
    </r>
    <r>
      <rPr>
        <vertAlign val="superscript"/>
        <sz val="16"/>
        <rFont val="Arial Narrow"/>
        <family val="2"/>
      </rPr>
      <t>2</t>
    </r>
    <r>
      <rPr>
        <sz val="16"/>
        <color theme="1"/>
        <rFont val="Arial Narrow"/>
        <family val="2"/>
      </rPr>
      <t>a</t>
    </r>
  </si>
  <si>
    <t>RAPPORTO DI FORMA</t>
  </si>
  <si>
    <t xml:space="preserve">INVOLUCRO EDILIZIO </t>
  </si>
  <si>
    <t>Superficie infilucro edilizio</t>
  </si>
  <si>
    <t>Volumetria involucro edilizio</t>
  </si>
  <si>
    <t>C.E.</t>
  </si>
  <si>
    <t>Consumi energetici</t>
  </si>
  <si>
    <t>Giorni di riscaldamento</t>
  </si>
  <si>
    <t>gg</t>
  </si>
  <si>
    <t>Zona climatica</t>
  </si>
  <si>
    <t>Z.C.</t>
  </si>
  <si>
    <t>Ore riscaldamento</t>
  </si>
  <si>
    <t>h/g</t>
  </si>
  <si>
    <t>Potenza termica richiesta</t>
  </si>
  <si>
    <r>
      <rPr>
        <b/>
        <sz val="16"/>
        <color theme="1"/>
        <rFont val="Arial Narrow"/>
        <family val="2"/>
      </rPr>
      <t>CONSUMI TERMICI RISCALDAMENTO</t>
    </r>
    <r>
      <rPr>
        <sz val="16"/>
        <color theme="1"/>
        <rFont val="Arial Narrow"/>
        <family val="2"/>
      </rPr>
      <t>:</t>
    </r>
  </si>
  <si>
    <t>CONSUMI TERMICI SANITARIO:</t>
  </si>
  <si>
    <t>Doccie previste</t>
  </si>
  <si>
    <t>n°</t>
  </si>
  <si>
    <t>portata media (bloccabile)</t>
  </si>
  <si>
    <t>L/1'</t>
  </si>
  <si>
    <t>durata doccia valore medio (bloccabile)</t>
  </si>
  <si>
    <t>min.</t>
  </si>
  <si>
    <t>frequenze   nell'utilizzo</t>
  </si>
  <si>
    <t xml:space="preserve"> n°</t>
  </si>
  <si>
    <t>fattore di contemporaneità</t>
  </si>
  <si>
    <t>consumo complessivo</t>
  </si>
  <si>
    <t>L/h</t>
  </si>
  <si>
    <t>temperatura acqua fredda di rete</t>
  </si>
  <si>
    <t>°C</t>
  </si>
  <si>
    <t>temperatura di riscaldo boiler</t>
  </si>
  <si>
    <t>temperatura di utilizzo alle doccie</t>
  </si>
  <si>
    <t>potenzialità di riscaldo</t>
  </si>
  <si>
    <t>kcal/h</t>
  </si>
  <si>
    <t xml:space="preserve">tempo di preriscaldo </t>
  </si>
  <si>
    <t>ore</t>
  </si>
  <si>
    <t>rendimento sistema</t>
  </si>
  <si>
    <t>%</t>
  </si>
  <si>
    <t>Potenzialità gruppo termico</t>
  </si>
  <si>
    <t>kW</t>
  </si>
  <si>
    <t>Tempo utile completamento utilizzo doccie</t>
  </si>
  <si>
    <t>minuti</t>
  </si>
  <si>
    <t>Capacità boiler di accumulo</t>
  </si>
  <si>
    <t>Litri</t>
  </si>
  <si>
    <t>Contenuto acqua impianto</t>
  </si>
  <si>
    <t>Vaso d'espansione</t>
  </si>
  <si>
    <t>SOLEGGIAMENTO PROVINCIA DI ANCONA</t>
  </si>
  <si>
    <t>kWh</t>
  </si>
  <si>
    <t>Potenzialità P.S periodo invernale</t>
  </si>
  <si>
    <t>kWh/m2g inverno</t>
  </si>
  <si>
    <t xml:space="preserve">Potenzialità complessiva  </t>
  </si>
  <si>
    <t>kWh***</t>
  </si>
  <si>
    <t>Copertura P.S. termici     (70%)</t>
  </si>
  <si>
    <t>Residuo P.C. periodo inv. (x1,5)</t>
  </si>
  <si>
    <t>Produttore</t>
  </si>
  <si>
    <t>Area lorda</t>
  </si>
  <si>
    <t>Area di assorbimento</t>
  </si>
  <si>
    <t>Trasmittanza</t>
  </si>
  <si>
    <t>PANNELLI SOLARI TERMICI:</t>
  </si>
  <si>
    <t>P.S. termici</t>
  </si>
  <si>
    <t>N°</t>
  </si>
  <si>
    <t>Superficie emittente  P.S. termici</t>
  </si>
  <si>
    <t>POMPA DI CALORE</t>
  </si>
  <si>
    <t>Potenza termica elettrica</t>
  </si>
  <si>
    <t>FOTOVOLTAICO</t>
  </si>
  <si>
    <t>Potenza  elettrica richiesta</t>
  </si>
  <si>
    <t>Pannello celle monocristalline dimens.</t>
  </si>
  <si>
    <t>m</t>
  </si>
  <si>
    <t>Resa elettrica pannello</t>
  </si>
  <si>
    <t>Pannelli</t>
  </si>
  <si>
    <t>Fornitore pannelli fotovoltaici</t>
  </si>
  <si>
    <t>SOLAR ENERGY</t>
  </si>
  <si>
    <t>2,09x1,13</t>
  </si>
  <si>
    <t>Wp</t>
  </si>
  <si>
    <t>SCHEDA DI CALCOLO PREVENTIVO IMPIANTO DOCCE</t>
  </si>
  <si>
    <t xml:space="preserve">                             POLISPORTIVA BASKET</t>
  </si>
  <si>
    <t>kWh/m2g</t>
  </si>
  <si>
    <t>kWh/anno</t>
  </si>
  <si>
    <t>kW/*</t>
  </si>
  <si>
    <t>kW**</t>
  </si>
  <si>
    <t>Dyenergy</t>
  </si>
  <si>
    <t>Faq.2415.2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</si>
</sst>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C00000"/>
      <name val="Arial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16"/>
      <color rgb="FF0070C0"/>
      <name val="Arial Black"/>
      <family val="2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sz val="2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0070C0"/>
      <name val="Arial Black"/>
      <family val="2"/>
    </font>
    <font>
      <sz val="12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Calibri"/>
      <family val="2"/>
      <scheme val="minor"/>
    </font>
    <font>
      <sz val="12"/>
      <color theme="0"/>
      <name val="Arial Narrow"/>
      <family val="2"/>
    </font>
    <font>
      <b/>
      <sz val="12"/>
      <name val="Arial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20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vertAlign val="superscript"/>
      <sz val="16"/>
      <name val="Arial Narrow"/>
      <family val="2"/>
    </font>
    <font>
      <b/>
      <sz val="16"/>
      <color indexed="12"/>
      <name val="Arial Narrow"/>
      <family val="2"/>
    </font>
    <font>
      <b/>
      <sz val="16"/>
      <color theme="1"/>
      <name val="Arial"/>
      <family val="2"/>
    </font>
    <font>
      <sz val="12"/>
      <color rgb="FF00B0F0"/>
      <name val="Aharoni"/>
      <charset val="177"/>
    </font>
    <font>
      <b/>
      <sz val="22"/>
      <color rgb="FF0070C0"/>
      <name val="Arial Black"/>
      <family val="2"/>
    </font>
    <font>
      <sz val="24"/>
      <color rgb="FF0070C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/>
    <xf numFmtId="0" fontId="0" fillId="0" borderId="0" xfId="0" applyFill="1" applyBorder="1" applyProtection="1">
      <protection hidden="1"/>
    </xf>
    <xf numFmtId="0" fontId="2" fillId="0" borderId="0" xfId="0" applyFont="1" applyFill="1" applyBorder="1"/>
    <xf numFmtId="0" fontId="2" fillId="0" borderId="0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left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9" fillId="0" borderId="0" xfId="0" applyFont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8" fillId="0" borderId="0" xfId="0" applyFont="1" applyFill="1" applyBorder="1" applyProtection="1">
      <protection hidden="1"/>
    </xf>
    <xf numFmtId="0" fontId="8" fillId="0" borderId="0" xfId="0" applyFont="1" applyFill="1" applyBorder="1"/>
    <xf numFmtId="49" fontId="8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Protection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5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/>
    <xf numFmtId="0" fontId="7" fillId="0" borderId="0" xfId="0" applyFont="1" applyFill="1" applyBorder="1" applyAlignment="1" applyProtection="1">
      <alignment vertical="center"/>
    </xf>
    <xf numFmtId="0" fontId="15" fillId="0" borderId="0" xfId="0" applyFont="1" applyFill="1" applyBorder="1"/>
    <xf numFmtId="0" fontId="16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/>
      <protection hidden="1"/>
    </xf>
    <xf numFmtId="2" fontId="1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64" fontId="16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164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2" fontId="16" fillId="0" borderId="0" xfId="0" applyNumberFormat="1" applyFont="1" applyFill="1" applyBorder="1" applyAlignment="1" applyProtection="1">
      <alignment horizontal="center" vertical="center"/>
      <protection hidden="1"/>
    </xf>
    <xf numFmtId="2" fontId="16" fillId="0" borderId="0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center"/>
      <protection locked="0" hidden="1"/>
    </xf>
    <xf numFmtId="164" fontId="15" fillId="0" borderId="0" xfId="0" applyNumberFormat="1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/>
    <xf numFmtId="0" fontId="18" fillId="0" borderId="0" xfId="0" applyFont="1" applyFill="1" applyBorder="1" applyAlignment="1" applyProtection="1">
      <alignment horizontal="center" vertical="center"/>
      <protection locked="0" hidden="1"/>
    </xf>
    <xf numFmtId="164" fontId="18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left" vertical="center"/>
      <protection locked="0" hidden="1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  <protection locked="0"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164" fontId="15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locked="0" hidden="1"/>
    </xf>
    <xf numFmtId="0" fontId="16" fillId="0" borderId="0" xfId="0" applyFont="1" applyFill="1" applyBorder="1" applyAlignment="1" applyProtection="1">
      <alignment horizontal="left" vertical="center"/>
      <protection locked="0" hidden="1"/>
    </xf>
    <xf numFmtId="0" fontId="21" fillId="0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0" applyFont="1" applyFill="1" applyBorder="1" applyProtection="1"/>
    <xf numFmtId="2" fontId="21" fillId="0" borderId="0" xfId="0" applyNumberFormat="1" applyFont="1" applyFill="1" applyBorder="1" applyAlignment="1" applyProtection="1">
      <alignment horizontal="center" vertical="center"/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166" fontId="21" fillId="0" borderId="0" xfId="0" applyNumberFormat="1" applyFont="1" applyFill="1" applyBorder="1" applyProtection="1"/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0" fillId="0" borderId="0" xfId="0" applyFont="1" applyFill="1" applyBorder="1" applyAlignment="1"/>
    <xf numFmtId="0" fontId="0" fillId="0" borderId="0" xfId="0" applyFont="1" applyFill="1"/>
    <xf numFmtId="0" fontId="15" fillId="0" borderId="0" xfId="0" applyFont="1" applyBorder="1" applyProtection="1"/>
    <xf numFmtId="0" fontId="15" fillId="0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Protection="1"/>
    <xf numFmtId="0" fontId="15" fillId="0" borderId="0" xfId="0" applyFont="1" applyFill="1" applyBorder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22" fillId="0" borderId="0" xfId="0" applyFont="1"/>
    <xf numFmtId="0" fontId="23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Protection="1"/>
    <xf numFmtId="0" fontId="25" fillId="0" borderId="0" xfId="0" applyFont="1" applyFill="1"/>
    <xf numFmtId="0" fontId="27" fillId="0" borderId="0" xfId="0" applyFont="1" applyFill="1" applyProtection="1"/>
    <xf numFmtId="0" fontId="28" fillId="0" borderId="0" xfId="0" applyFont="1" applyProtection="1"/>
    <xf numFmtId="0" fontId="29" fillId="0" borderId="0" xfId="0" applyFont="1" applyProtection="1"/>
    <xf numFmtId="0" fontId="26" fillId="0" borderId="0" xfId="0" applyFont="1" applyProtection="1"/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/>
    <xf numFmtId="164" fontId="26" fillId="0" borderId="0" xfId="0" applyNumberFormat="1" applyFont="1" applyFill="1" applyProtection="1"/>
    <xf numFmtId="0" fontId="30" fillId="0" borderId="0" xfId="0" applyFont="1" applyFill="1" applyBorder="1" applyAlignment="1" applyProtection="1">
      <alignment horizontal="left" vertical="center"/>
      <protection locked="0" hidden="1"/>
    </xf>
    <xf numFmtId="0" fontId="31" fillId="0" borderId="0" xfId="0" applyFont="1" applyFill="1" applyBorder="1"/>
    <xf numFmtId="164" fontId="32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Protection="1">
      <protection hidden="1"/>
    </xf>
    <xf numFmtId="0" fontId="28" fillId="0" borderId="0" xfId="0" applyFont="1" applyProtection="1">
      <protection hidden="1"/>
    </xf>
    <xf numFmtId="0" fontId="35" fillId="0" borderId="0" xfId="0" applyFont="1" applyProtection="1"/>
    <xf numFmtId="0" fontId="35" fillId="0" borderId="0" xfId="0" applyFont="1" applyFill="1" applyBorder="1"/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35" fillId="0" borderId="0" xfId="0" applyFont="1" applyBorder="1" applyProtection="1"/>
    <xf numFmtId="164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2" fontId="35" fillId="0" borderId="0" xfId="0" applyNumberFormat="1" applyFont="1" applyFill="1" applyBorder="1" applyAlignment="1"/>
    <xf numFmtId="164" fontId="35" fillId="0" borderId="0" xfId="0" applyNumberFormat="1" applyFont="1" applyFill="1" applyBorder="1" applyAlignment="1"/>
    <xf numFmtId="0" fontId="28" fillId="0" borderId="0" xfId="0" applyFont="1" applyBorder="1" applyProtection="1"/>
    <xf numFmtId="0" fontId="35" fillId="0" borderId="0" xfId="0" applyFont="1" applyFill="1" applyBorder="1" applyAlignment="1" applyProtection="1"/>
    <xf numFmtId="164" fontId="35" fillId="0" borderId="0" xfId="0" applyNumberFormat="1" applyFont="1" applyFill="1" applyBorder="1" applyAlignment="1">
      <alignment horizontal="left"/>
    </xf>
    <xf numFmtId="0" fontId="35" fillId="0" borderId="0" xfId="0" applyFont="1" applyFill="1" applyBorder="1" applyProtection="1"/>
    <xf numFmtId="2" fontId="35" fillId="0" borderId="0" xfId="0" applyNumberFormat="1" applyFont="1" applyFill="1" applyBorder="1" applyAlignment="1" applyProtection="1"/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Protection="1"/>
    <xf numFmtId="0" fontId="28" fillId="0" borderId="0" xfId="0" applyFont="1" applyFill="1" applyBorder="1" applyProtection="1"/>
    <xf numFmtId="0" fontId="26" fillId="0" borderId="0" xfId="0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Protection="1"/>
    <xf numFmtId="0" fontId="38" fillId="3" borderId="9" xfId="0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39" fillId="0" borderId="17" xfId="0" applyFont="1" applyFill="1" applyBorder="1" applyAlignment="1" applyProtection="1">
      <alignment horizontal="center" vertical="center"/>
      <protection hidden="1"/>
    </xf>
    <xf numFmtId="0" fontId="40" fillId="0" borderId="9" xfId="0" applyFont="1" applyFill="1" applyBorder="1" applyAlignment="1" applyProtection="1">
      <alignment horizontal="left" vertical="center"/>
    </xf>
    <xf numFmtId="0" fontId="40" fillId="0" borderId="12" xfId="0" applyFont="1" applyFill="1" applyBorder="1" applyAlignment="1" applyProtection="1">
      <alignment horizontal="center" vertical="center"/>
    </xf>
    <xf numFmtId="0" fontId="42" fillId="3" borderId="9" xfId="0" applyFont="1" applyFill="1" applyBorder="1" applyAlignment="1" applyProtection="1">
      <alignment horizontal="center" vertical="center"/>
    </xf>
    <xf numFmtId="0" fontId="40" fillId="0" borderId="12" xfId="0" applyFont="1" applyFill="1" applyBorder="1" applyAlignment="1" applyProtection="1">
      <alignment vertical="center"/>
    </xf>
    <xf numFmtId="0" fontId="40" fillId="0" borderId="12" xfId="0" applyFont="1" applyBorder="1" applyAlignment="1" applyProtection="1">
      <alignment horizontal="center" vertical="center"/>
    </xf>
    <xf numFmtId="0" fontId="40" fillId="0" borderId="13" xfId="0" applyFont="1" applyFill="1" applyBorder="1" applyAlignment="1" applyProtection="1">
      <alignment horizontal="center" vertical="center"/>
    </xf>
    <xf numFmtId="0" fontId="42" fillId="0" borderId="15" xfId="0" applyFont="1" applyFill="1" applyBorder="1" applyAlignment="1">
      <alignment vertical="center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40" fillId="0" borderId="19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40" fillId="0" borderId="15" xfId="0" applyFont="1" applyFill="1" applyBorder="1" applyAlignment="1">
      <alignment horizontal="left" vertical="center"/>
    </xf>
    <xf numFmtId="164" fontId="40" fillId="0" borderId="17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/>
    <xf numFmtId="0" fontId="19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  <protection hidden="1"/>
    </xf>
    <xf numFmtId="0" fontId="40" fillId="0" borderId="17" xfId="0" applyFont="1" applyFill="1" applyBorder="1" applyAlignment="1" applyProtection="1">
      <alignment horizontal="center" vertical="center"/>
      <protection hidden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1" xfId="0" applyFont="1" applyBorder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/>
    <xf numFmtId="0" fontId="40" fillId="0" borderId="0" xfId="0" applyFont="1" applyFill="1" applyBorder="1" applyProtection="1"/>
    <xf numFmtId="0" fontId="40" fillId="0" borderId="0" xfId="0" applyFont="1" applyFill="1" applyBorder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Fill="1" applyProtection="1">
      <protection locked="0"/>
    </xf>
    <xf numFmtId="1" fontId="35" fillId="4" borderId="0" xfId="0" applyNumberFormat="1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Border="1" applyAlignment="1" applyProtection="1">
      <alignment horizontal="center" vertical="center"/>
      <protection locked="0"/>
    </xf>
    <xf numFmtId="164" fontId="34" fillId="4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8" fillId="0" borderId="0" xfId="0" applyFont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left" vertical="center"/>
    </xf>
    <xf numFmtId="0" fontId="40" fillId="0" borderId="1" xfId="0" applyFont="1" applyBorder="1" applyAlignment="1" applyProtection="1">
      <alignment horizontal="left" vertical="center"/>
    </xf>
    <xf numFmtId="0" fontId="40" fillId="0" borderId="2" xfId="0" applyFont="1" applyBorder="1" applyAlignment="1" applyProtection="1">
      <alignment horizontal="left" vertical="center"/>
    </xf>
    <xf numFmtId="0" fontId="40" fillId="0" borderId="2" xfId="0" applyFont="1" applyBorder="1" applyAlignment="1" applyProtection="1">
      <alignment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4" xfId="0" applyFont="1" applyFill="1" applyBorder="1" applyAlignment="1">
      <alignment horizontal="left" vertical="center"/>
    </xf>
    <xf numFmtId="0" fontId="42" fillId="0" borderId="8" xfId="0" applyFont="1" applyFill="1" applyBorder="1" applyAlignment="1">
      <alignment horizontal="center"/>
    </xf>
    <xf numFmtId="1" fontId="40" fillId="0" borderId="6" xfId="0" applyNumberFormat="1" applyFont="1" applyBorder="1" applyAlignment="1" applyProtection="1">
      <alignment horizontal="center"/>
    </xf>
    <xf numFmtId="1" fontId="40" fillId="0" borderId="7" xfId="0" applyNumberFormat="1" applyFont="1" applyBorder="1" applyAlignment="1" applyProtection="1">
      <alignment horizontal="center"/>
    </xf>
    <xf numFmtId="0" fontId="40" fillId="0" borderId="7" xfId="0" applyFont="1" applyBorder="1" applyAlignment="1" applyProtection="1">
      <alignment horizontal="center"/>
    </xf>
    <xf numFmtId="0" fontId="0" fillId="0" borderId="0" xfId="0" applyFont="1" applyFill="1" applyBorder="1" applyProtection="1">
      <protection hidden="1"/>
    </xf>
    <xf numFmtId="1" fontId="40" fillId="2" borderId="6" xfId="0" applyNumberFormat="1" applyFont="1" applyFill="1" applyBorder="1" applyAlignment="1" applyProtection="1">
      <alignment horizontal="center" vertical="center"/>
      <protection locked="0" hidden="1"/>
    </xf>
    <xf numFmtId="0" fontId="40" fillId="2" borderId="7" xfId="0" applyFont="1" applyFill="1" applyBorder="1" applyAlignment="1" applyProtection="1">
      <alignment horizontal="center" vertical="center"/>
      <protection locked="0" hidden="1"/>
    </xf>
    <xf numFmtId="1" fontId="40" fillId="2" borderId="7" xfId="0" applyNumberFormat="1" applyFont="1" applyFill="1" applyBorder="1" applyAlignment="1" applyProtection="1">
      <alignment horizontal="center" vertical="center"/>
      <protection locked="0" hidden="1"/>
    </xf>
    <xf numFmtId="0" fontId="47" fillId="0" borderId="0" xfId="0" applyFont="1" applyProtection="1"/>
    <xf numFmtId="0" fontId="0" fillId="0" borderId="0" xfId="0" applyFont="1" applyProtection="1">
      <protection hidden="1"/>
    </xf>
    <xf numFmtId="0" fontId="42" fillId="0" borderId="0" xfId="0" applyFont="1" applyBorder="1" applyAlignment="1" applyProtection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0" fillId="0" borderId="0" xfId="0" applyFont="1" applyBorder="1" applyProtection="1"/>
    <xf numFmtId="164" fontId="42" fillId="0" borderId="0" xfId="0" applyNumberFormat="1" applyFont="1" applyFill="1" applyBorder="1" applyAlignment="1">
      <alignment horizontal="left" vertical="center"/>
    </xf>
    <xf numFmtId="164" fontId="42" fillId="0" borderId="0" xfId="0" applyNumberFormat="1" applyFont="1" applyFill="1" applyBorder="1" applyAlignment="1">
      <alignment horizontal="left"/>
    </xf>
    <xf numFmtId="164" fontId="42" fillId="0" borderId="0" xfId="0" applyNumberFormat="1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0" fontId="40" fillId="0" borderId="1" xfId="0" applyFont="1" applyFill="1" applyBorder="1" applyAlignment="1" applyProtection="1">
      <alignment horizontal="left" vertical="center"/>
    </xf>
    <xf numFmtId="0" fontId="40" fillId="0" borderId="2" xfId="0" applyFont="1" applyBorder="1"/>
    <xf numFmtId="0" fontId="40" fillId="0" borderId="2" xfId="0" applyFont="1" applyFill="1" applyBorder="1" applyProtection="1"/>
    <xf numFmtId="0" fontId="40" fillId="0" borderId="2" xfId="0" applyFont="1" applyFill="1" applyBorder="1"/>
    <xf numFmtId="0" fontId="40" fillId="0" borderId="4" xfId="0" applyFont="1" applyFill="1" applyBorder="1" applyProtection="1"/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7" xfId="0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8" xfId="0" applyFont="1" applyFill="1" applyBorder="1" applyAlignment="1" applyProtection="1">
      <alignment horizontal="center" vertical="center"/>
    </xf>
    <xf numFmtId="0" fontId="42" fillId="0" borderId="0" xfId="0" applyFont="1" applyFill="1" applyBorder="1"/>
    <xf numFmtId="0" fontId="40" fillId="0" borderId="0" xfId="0" applyFont="1" applyAlignment="1" applyProtection="1">
      <alignment horizontal="center"/>
    </xf>
    <xf numFmtId="0" fontId="40" fillId="0" borderId="0" xfId="0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0" fontId="40" fillId="0" borderId="17" xfId="0" applyFont="1" applyBorder="1" applyAlignment="1" applyProtection="1">
      <alignment horizontal="left" vertical="center"/>
    </xf>
    <xf numFmtId="0" fontId="40" fillId="0" borderId="1" xfId="0" applyFont="1" applyFill="1" applyBorder="1" applyAlignment="1">
      <alignment vertical="center"/>
    </xf>
    <xf numFmtId="0" fontId="40" fillId="0" borderId="2" xfId="0" applyFont="1" applyBorder="1" applyAlignment="1" applyProtection="1"/>
    <xf numFmtId="0" fontId="40" fillId="0" borderId="2" xfId="0" applyFont="1" applyFill="1" applyBorder="1" applyAlignment="1" applyProtection="1"/>
    <xf numFmtId="0" fontId="40" fillId="0" borderId="6" xfId="0" applyFont="1" applyBorder="1" applyAlignment="1" applyProtection="1">
      <alignment horizontal="center"/>
    </xf>
    <xf numFmtId="0" fontId="40" fillId="0" borderId="31" xfId="0" applyFont="1" applyFill="1" applyBorder="1" applyAlignment="1">
      <alignment horizontal="center"/>
    </xf>
    <xf numFmtId="164" fontId="40" fillId="0" borderId="0" xfId="0" applyNumberFormat="1" applyFont="1" applyFill="1" applyBorder="1" applyAlignment="1" applyProtection="1">
      <alignment horizontal="center" vertical="center"/>
      <protection locked="0" hidden="1"/>
    </xf>
    <xf numFmtId="1" fontId="40" fillId="2" borderId="34" xfId="0" applyNumberFormat="1" applyFont="1" applyFill="1" applyBorder="1" applyAlignment="1" applyProtection="1">
      <alignment horizontal="center" vertical="center"/>
      <protection locked="0" hidden="1"/>
    </xf>
    <xf numFmtId="164" fontId="40" fillId="2" borderId="34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0" xfId="0" applyFont="1" applyFill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" vertical="center"/>
      <protection locked="0"/>
    </xf>
    <xf numFmtId="164" fontId="35" fillId="0" borderId="0" xfId="0" applyNumberFormat="1" applyFont="1" applyFill="1" applyAlignment="1" applyProtection="1">
      <alignment horizontal="center" vertical="center"/>
    </xf>
    <xf numFmtId="1" fontId="35" fillId="0" borderId="0" xfId="0" applyNumberFormat="1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left" vertical="center"/>
    </xf>
    <xf numFmtId="0" fontId="40" fillId="0" borderId="2" xfId="0" applyFont="1" applyFill="1" applyBorder="1" applyAlignment="1"/>
    <xf numFmtId="0" fontId="40" fillId="0" borderId="2" xfId="0" applyFont="1" applyBorder="1" applyAlignment="1"/>
    <xf numFmtId="0" fontId="40" fillId="0" borderId="4" xfId="0" applyFont="1" applyBorder="1" applyAlignment="1"/>
    <xf numFmtId="0" fontId="46" fillId="0" borderId="0" xfId="0" applyFont="1" applyFill="1" applyBorder="1" applyAlignment="1"/>
    <xf numFmtId="0" fontId="40" fillId="0" borderId="35" xfId="0" applyFont="1" applyFill="1" applyBorder="1" applyAlignment="1"/>
    <xf numFmtId="0" fontId="40" fillId="0" borderId="34" xfId="0" applyFont="1" applyFill="1" applyBorder="1" applyAlignment="1">
      <alignment horizontal="center"/>
    </xf>
    <xf numFmtId="0" fontId="0" fillId="0" borderId="37" xfId="0" applyBorder="1"/>
    <xf numFmtId="0" fontId="0" fillId="0" borderId="32" xfId="0" applyBorder="1"/>
    <xf numFmtId="0" fontId="0" fillId="0" borderId="3" xfId="0" applyBorder="1"/>
    <xf numFmtId="0" fontId="15" fillId="0" borderId="3" xfId="0" applyFont="1" applyBorder="1" applyProtection="1"/>
    <xf numFmtId="0" fontId="40" fillId="0" borderId="4" xfId="0" applyFont="1" applyFill="1" applyBorder="1" applyAlignment="1"/>
    <xf numFmtId="0" fontId="0" fillId="0" borderId="36" xfId="0" applyBorder="1"/>
    <xf numFmtId="0" fontId="0" fillId="0" borderId="5" xfId="0" applyBorder="1"/>
    <xf numFmtId="0" fontId="40" fillId="0" borderId="2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3" xfId="0" applyFont="1" applyFill="1" applyBorder="1" applyAlignment="1">
      <alignment horizontal="left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0" fontId="40" fillId="0" borderId="31" xfId="0" applyFont="1" applyFill="1" applyBorder="1" applyAlignment="1"/>
    <xf numFmtId="0" fontId="40" fillId="0" borderId="15" xfId="0" applyFont="1" applyFill="1" applyBorder="1" applyAlignment="1" applyProtection="1">
      <alignment horizontal="left" vertical="center"/>
      <protection hidden="1"/>
    </xf>
    <xf numFmtId="0" fontId="40" fillId="0" borderId="21" xfId="0" applyFont="1" applyBorder="1" applyAlignment="1" applyProtection="1">
      <alignment horizontal="center"/>
      <protection hidden="1"/>
    </xf>
    <xf numFmtId="0" fontId="40" fillId="0" borderId="22" xfId="0" applyFont="1" applyBorder="1" applyAlignment="1" applyProtection="1">
      <alignment horizontal="center"/>
      <protection hidden="1"/>
    </xf>
    <xf numFmtId="49" fontId="43" fillId="0" borderId="22" xfId="0" applyNumberFormat="1" applyFont="1" applyBorder="1" applyAlignment="1" applyProtection="1">
      <alignment horizontal="center"/>
      <protection hidden="1"/>
    </xf>
    <xf numFmtId="49" fontId="43" fillId="0" borderId="23" xfId="0" applyNumberFormat="1" applyFont="1" applyBorder="1" applyAlignment="1" applyProtection="1">
      <alignment horizontal="center"/>
      <protection hidden="1"/>
    </xf>
    <xf numFmtId="0" fontId="40" fillId="0" borderId="27" xfId="0" applyFont="1" applyBorder="1" applyAlignment="1" applyProtection="1">
      <alignment horizontal="center"/>
      <protection hidden="1"/>
    </xf>
    <xf numFmtId="0" fontId="40" fillId="0" borderId="28" xfId="0" applyFont="1" applyBorder="1" applyAlignment="1" applyProtection="1">
      <alignment horizontal="center"/>
      <protection hidden="1"/>
    </xf>
    <xf numFmtId="49" fontId="43" fillId="0" borderId="28" xfId="0" applyNumberFormat="1" applyFont="1" applyBorder="1" applyAlignment="1" applyProtection="1">
      <alignment horizontal="center"/>
      <protection hidden="1"/>
    </xf>
    <xf numFmtId="49" fontId="43" fillId="0" borderId="30" xfId="0" applyNumberFormat="1" applyFont="1" applyBorder="1" applyAlignment="1" applyProtection="1">
      <alignment horizontal="center"/>
      <protection hidden="1"/>
    </xf>
    <xf numFmtId="0" fontId="40" fillId="0" borderId="1" xfId="0" applyFont="1" applyBorder="1" applyProtection="1">
      <protection hidden="1"/>
    </xf>
    <xf numFmtId="0" fontId="40" fillId="0" borderId="32" xfId="0" applyFont="1" applyBorder="1" applyAlignment="1" applyProtection="1">
      <alignment horizontal="center"/>
      <protection hidden="1"/>
    </xf>
    <xf numFmtId="0" fontId="40" fillId="0" borderId="6" xfId="0" applyFont="1" applyBorder="1" applyAlignment="1" applyProtection="1">
      <alignment horizontal="center"/>
      <protection locked="0" hidden="1"/>
    </xf>
    <xf numFmtId="0" fontId="40" fillId="0" borderId="6" xfId="0" applyFont="1" applyBorder="1" applyProtection="1">
      <protection hidden="1"/>
    </xf>
    <xf numFmtId="0" fontId="34" fillId="0" borderId="2" xfId="0" applyFont="1" applyBorder="1" applyProtection="1">
      <protection hidden="1"/>
    </xf>
    <xf numFmtId="0" fontId="40" fillId="0" borderId="3" xfId="0" applyFont="1" applyBorder="1" applyAlignment="1" applyProtection="1">
      <alignment horizontal="center"/>
      <protection hidden="1"/>
    </xf>
    <xf numFmtId="0" fontId="40" fillId="0" borderId="7" xfId="0" applyFont="1" applyBorder="1" applyAlignment="1" applyProtection="1">
      <alignment horizontal="center"/>
      <protection locked="0" hidden="1"/>
    </xf>
    <xf numFmtId="0" fontId="40" fillId="0" borderId="7" xfId="0" applyFont="1" applyBorder="1" applyProtection="1">
      <protection hidden="1"/>
    </xf>
    <xf numFmtId="0" fontId="43" fillId="4" borderId="6" xfId="0" applyFont="1" applyFill="1" applyBorder="1" applyAlignment="1" applyProtection="1">
      <alignment horizontal="center"/>
      <protection hidden="1"/>
    </xf>
    <xf numFmtId="0" fontId="45" fillId="2" borderId="6" xfId="0" applyFont="1" applyFill="1" applyBorder="1" applyAlignment="1" applyProtection="1">
      <alignment horizontal="center"/>
      <protection locked="0" hidden="1"/>
    </xf>
    <xf numFmtId="0" fontId="43" fillId="5" borderId="6" xfId="0" applyFont="1" applyFill="1" applyBorder="1" applyAlignment="1" applyProtection="1">
      <alignment horizontal="center"/>
      <protection hidden="1"/>
    </xf>
    <xf numFmtId="0" fontId="40" fillId="0" borderId="8" xfId="0" applyFont="1" applyBorder="1" applyAlignment="1" applyProtection="1">
      <alignment horizontal="center"/>
      <protection hidden="1"/>
    </xf>
    <xf numFmtId="0" fontId="43" fillId="0" borderId="6" xfId="0" applyFont="1" applyBorder="1" applyProtection="1">
      <protection hidden="1"/>
    </xf>
    <xf numFmtId="0" fontId="43" fillId="0" borderId="6" xfId="0" applyFont="1" applyBorder="1" applyAlignment="1" applyProtection="1">
      <alignment horizontal="center"/>
      <protection hidden="1"/>
    </xf>
    <xf numFmtId="0" fontId="43" fillId="0" borderId="7" xfId="0" applyFont="1" applyBorder="1" applyAlignment="1" applyProtection="1">
      <alignment horizontal="center"/>
      <protection hidden="1"/>
    </xf>
    <xf numFmtId="164" fontId="43" fillId="0" borderId="7" xfId="0" applyNumberFormat="1" applyFont="1" applyBorder="1" applyAlignment="1" applyProtection="1">
      <alignment horizontal="center"/>
      <protection hidden="1"/>
    </xf>
    <xf numFmtId="0" fontId="43" fillId="0" borderId="7" xfId="0" applyFont="1" applyBorder="1" applyProtection="1">
      <protection hidden="1"/>
    </xf>
    <xf numFmtId="166" fontId="45" fillId="6" borderId="7" xfId="0" applyNumberFormat="1" applyFont="1" applyFill="1" applyBorder="1" applyAlignment="1" applyProtection="1">
      <alignment horizontal="center"/>
      <protection hidden="1"/>
    </xf>
    <xf numFmtId="164" fontId="45" fillId="6" borderId="7" xfId="0" applyNumberFormat="1" applyFont="1" applyFill="1" applyBorder="1" applyAlignment="1" applyProtection="1">
      <alignment horizontal="center"/>
      <protection hidden="1"/>
    </xf>
    <xf numFmtId="0" fontId="40" fillId="0" borderId="8" xfId="0" applyFont="1" applyBorder="1" applyProtection="1">
      <protection hidden="1"/>
    </xf>
    <xf numFmtId="0" fontId="45" fillId="0" borderId="8" xfId="0" applyFont="1" applyFill="1" applyBorder="1" applyAlignment="1" applyProtection="1">
      <alignment horizontal="center"/>
      <protection hidden="1"/>
    </xf>
    <xf numFmtId="0" fontId="40" fillId="0" borderId="8" xfId="0" applyFont="1" applyFill="1" applyBorder="1" applyAlignment="1" applyProtection="1">
      <alignment horizontal="center"/>
      <protection locked="0" hidden="1"/>
    </xf>
    <xf numFmtId="0" fontId="43" fillId="0" borderId="8" xfId="0" applyFont="1" applyBorder="1" applyAlignment="1" applyProtection="1">
      <alignment horizontal="center"/>
      <protection hidden="1"/>
    </xf>
    <xf numFmtId="164" fontId="43" fillId="0" borderId="8" xfId="0" applyNumberFormat="1" applyFont="1" applyBorder="1" applyAlignment="1" applyProtection="1">
      <alignment horizontal="center"/>
      <protection hidden="1"/>
    </xf>
    <xf numFmtId="0" fontId="40" fillId="4" borderId="6" xfId="0" applyFont="1" applyFill="1" applyBorder="1" applyAlignment="1" applyProtection="1">
      <alignment horizontal="center"/>
      <protection hidden="1"/>
    </xf>
    <xf numFmtId="0" fontId="40" fillId="4" borderId="7" xfId="0" applyFont="1" applyFill="1" applyBorder="1" applyAlignment="1" applyProtection="1">
      <alignment horizontal="center"/>
      <protection hidden="1"/>
    </xf>
    <xf numFmtId="0" fontId="40" fillId="2" borderId="32" xfId="0" applyFont="1" applyFill="1" applyBorder="1" applyAlignment="1" applyProtection="1">
      <alignment horizontal="center" vertical="center"/>
      <protection locked="0" hidden="1"/>
    </xf>
    <xf numFmtId="0" fontId="40" fillId="2" borderId="3" xfId="0" applyFont="1" applyFill="1" applyBorder="1" applyAlignment="1" applyProtection="1">
      <alignment horizontal="center" vertical="center"/>
      <protection locked="0" hidden="1"/>
    </xf>
    <xf numFmtId="1" fontId="40" fillId="4" borderId="3" xfId="0" applyNumberFormat="1" applyFont="1" applyFill="1" applyBorder="1" applyAlignment="1" applyProtection="1">
      <alignment horizontal="center" vertical="center"/>
      <protection hidden="1"/>
    </xf>
    <xf numFmtId="1" fontId="4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40" fillId="2" borderId="3" xfId="0" applyFont="1" applyFill="1" applyBorder="1" applyAlignment="1" applyProtection="1">
      <alignment horizontal="center"/>
      <protection locked="0" hidden="1"/>
    </xf>
    <xf numFmtId="164" fontId="40" fillId="4" borderId="5" xfId="0" applyNumberFormat="1" applyFont="1" applyFill="1" applyBorder="1" applyAlignment="1" applyProtection="1">
      <alignment horizontal="center"/>
      <protection hidden="1"/>
    </xf>
    <xf numFmtId="2" fontId="40" fillId="4" borderId="7" xfId="0" applyNumberFormat="1" applyFont="1" applyFill="1" applyBorder="1" applyAlignment="1" applyProtection="1">
      <alignment horizontal="center" vertical="center"/>
      <protection hidden="1"/>
    </xf>
    <xf numFmtId="1" fontId="40" fillId="4" borderId="7" xfId="0" applyNumberFormat="1" applyFont="1" applyFill="1" applyBorder="1" applyAlignment="1" applyProtection="1">
      <alignment horizontal="center" vertical="center"/>
      <protection hidden="1"/>
    </xf>
    <xf numFmtId="0" fontId="40" fillId="4" borderId="7" xfId="0" applyFont="1" applyFill="1" applyBorder="1" applyAlignment="1" applyProtection="1">
      <alignment horizontal="center" vertical="center"/>
      <protection hidden="1"/>
    </xf>
    <xf numFmtId="1" fontId="40" fillId="4" borderId="8" xfId="0" applyNumberFormat="1" applyFont="1" applyFill="1" applyBorder="1" applyAlignment="1" applyProtection="1">
      <alignment horizontal="center" vertical="center"/>
      <protection hidden="1"/>
    </xf>
    <xf numFmtId="2" fontId="40" fillId="4" borderId="6" xfId="0" applyNumberFormat="1" applyFont="1" applyFill="1" applyBorder="1" applyAlignment="1" applyProtection="1">
      <alignment horizontal="center" vertical="center"/>
      <protection hidden="1"/>
    </xf>
    <xf numFmtId="2" fontId="40" fillId="4" borderId="7" xfId="0" applyNumberFormat="1" applyFont="1" applyFill="1" applyBorder="1" applyAlignment="1" applyProtection="1">
      <alignment horizontal="center"/>
      <protection hidden="1"/>
    </xf>
    <xf numFmtId="164" fontId="40" fillId="4" borderId="7" xfId="0" applyNumberFormat="1" applyFont="1" applyFill="1" applyBorder="1" applyAlignment="1" applyProtection="1">
      <alignment horizontal="center"/>
      <protection hidden="1"/>
    </xf>
    <xf numFmtId="164" fontId="40" fillId="4" borderId="7" xfId="0" applyNumberFormat="1" applyFont="1" applyFill="1" applyBorder="1" applyAlignment="1" applyProtection="1">
      <alignment horizontal="center" vertical="center"/>
      <protection hidden="1"/>
    </xf>
    <xf numFmtId="0" fontId="40" fillId="0" borderId="6" xfId="0" applyFont="1" applyFill="1" applyBorder="1" applyAlignment="1" applyProtection="1">
      <alignment horizontal="center"/>
      <protection locked="0" hidden="1"/>
    </xf>
    <xf numFmtId="0" fontId="40" fillId="2" borderId="6" xfId="0" applyFont="1" applyFill="1" applyBorder="1" applyAlignment="1" applyProtection="1">
      <alignment horizontal="center"/>
      <protection locked="0" hidden="1"/>
    </xf>
    <xf numFmtId="0" fontId="40" fillId="0" borderId="7" xfId="0" applyFont="1" applyFill="1" applyBorder="1" applyAlignment="1" applyProtection="1">
      <alignment horizontal="center"/>
      <protection locked="0" hidden="1"/>
    </xf>
    <xf numFmtId="0" fontId="40" fillId="2" borderId="7" xfId="0" applyFont="1" applyFill="1" applyBorder="1" applyAlignment="1" applyProtection="1">
      <alignment horizontal="center"/>
      <protection locked="0" hidden="1"/>
    </xf>
    <xf numFmtId="164" fontId="40" fillId="4" borderId="8" xfId="0" applyNumberFormat="1" applyFont="1" applyFill="1" applyBorder="1" applyAlignment="1" applyProtection="1">
      <alignment horizontal="center" vertical="center"/>
      <protection hidden="1"/>
    </xf>
    <xf numFmtId="0" fontId="40" fillId="2" borderId="31" xfId="0" applyFont="1" applyFill="1" applyBorder="1" applyAlignment="1" applyProtection="1">
      <alignment horizontal="center" vertical="center"/>
      <protection locked="0" hidden="1"/>
    </xf>
    <xf numFmtId="2" fontId="40" fillId="4" borderId="31" xfId="0" applyNumberFormat="1" applyFont="1" applyFill="1" applyBorder="1" applyAlignment="1" applyProtection="1">
      <alignment horizontal="center"/>
      <protection hidden="1"/>
    </xf>
    <xf numFmtId="2" fontId="40" fillId="0" borderId="34" xfId="0" applyNumberFormat="1" applyFont="1" applyFill="1" applyBorder="1" applyAlignment="1">
      <alignment horizontal="center" vertical="center"/>
    </xf>
    <xf numFmtId="0" fontId="40" fillId="2" borderId="31" xfId="0" applyFont="1" applyFill="1" applyBorder="1" applyAlignment="1" applyProtection="1">
      <alignment horizontal="center"/>
      <protection locked="0" hidden="1"/>
    </xf>
    <xf numFmtId="1" fontId="40" fillId="7" borderId="31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locked="0" hidden="1"/>
    </xf>
    <xf numFmtId="0" fontId="35" fillId="0" borderId="0" xfId="0" applyFont="1" applyFill="1" applyBorder="1" applyAlignment="1" applyProtection="1">
      <alignment horizontal="center" vertical="center"/>
      <protection locked="0" hidden="1"/>
    </xf>
    <xf numFmtId="0" fontId="22" fillId="0" borderId="1" xfId="0" applyFont="1" applyFill="1" applyBorder="1" applyAlignment="1" applyProtection="1">
      <alignment horizontal="left" vertical="center"/>
      <protection locked="0" hidden="1"/>
    </xf>
    <xf numFmtId="0" fontId="22" fillId="0" borderId="37" xfId="0" applyFont="1" applyFill="1" applyBorder="1" applyAlignment="1" applyProtection="1">
      <alignment horizontal="center" vertical="center"/>
      <protection locked="0" hidden="1"/>
    </xf>
    <xf numFmtId="0" fontId="26" fillId="0" borderId="2" xfId="0" applyFont="1" applyBorder="1" applyProtection="1">
      <protection locked="0" hidden="1"/>
    </xf>
    <xf numFmtId="0" fontId="35" fillId="0" borderId="2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0" fontId="0" fillId="0" borderId="36" xfId="0" applyFill="1" applyBorder="1" applyProtection="1">
      <protection locked="0" hidden="1"/>
    </xf>
    <xf numFmtId="0" fontId="40" fillId="2" borderId="6" xfId="0" applyFont="1" applyFill="1" applyBorder="1" applyAlignment="1" applyProtection="1">
      <alignment horizontal="center" vertical="center"/>
      <protection locked="0" hidden="1"/>
    </xf>
    <xf numFmtId="0" fontId="40" fillId="4" borderId="8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/>
    <xf numFmtId="2" fontId="42" fillId="4" borderId="15" xfId="0" applyNumberFormat="1" applyFont="1" applyFill="1" applyBorder="1" applyAlignment="1" applyProtection="1">
      <alignment horizontal="center" vertical="center"/>
    </xf>
    <xf numFmtId="164" fontId="42" fillId="4" borderId="33" xfId="0" applyNumberFormat="1" applyFont="1" applyFill="1" applyBorder="1" applyAlignment="1" applyProtection="1">
      <alignment horizontal="center" vertical="center"/>
      <protection hidden="1"/>
    </xf>
    <xf numFmtId="0" fontId="42" fillId="2" borderId="35" xfId="0" applyFont="1" applyFill="1" applyBorder="1" applyAlignment="1" applyProtection="1">
      <alignment horizontal="center"/>
      <protection locked="0" hidden="1"/>
    </xf>
    <xf numFmtId="0" fontId="42" fillId="2" borderId="34" xfId="0" applyFont="1" applyFill="1" applyBorder="1" applyAlignment="1" applyProtection="1">
      <alignment horizontal="center"/>
      <protection locked="0" hidden="1"/>
    </xf>
    <xf numFmtId="0" fontId="41" fillId="3" borderId="10" xfId="0" applyFont="1" applyFill="1" applyBorder="1" applyAlignment="1" applyProtection="1">
      <alignment horizontal="center" vertical="center"/>
    </xf>
    <xf numFmtId="0" fontId="41" fillId="3" borderId="11" xfId="0" applyFont="1" applyFill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4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2" fillId="2" borderId="35" xfId="0" applyFont="1" applyFill="1" applyBorder="1" applyAlignment="1" applyProtection="1">
      <alignment horizontal="center" vertical="center"/>
      <protection locked="0" hidden="1"/>
    </xf>
    <xf numFmtId="0" fontId="42" fillId="2" borderId="34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49" fontId="8" fillId="0" borderId="0" xfId="0" applyNumberFormat="1" applyFont="1" applyFill="1" applyBorder="1" applyAlignment="1" applyProtection="1">
      <alignment horizontal="center"/>
      <protection locked="0" hidden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3</xdr:col>
      <xdr:colOff>285750</xdr:colOff>
      <xdr:row>3</xdr:row>
      <xdr:rowOff>269875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14300"/>
          <a:ext cx="3787775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619125</xdr:colOff>
      <xdr:row>7</xdr:row>
      <xdr:rowOff>444500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4020800" y="94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13</xdr:col>
      <xdr:colOff>420157</xdr:colOff>
      <xdr:row>34</xdr:row>
      <xdr:rowOff>89429</xdr:rowOff>
    </xdr:from>
    <xdr:to>
      <xdr:col>13</xdr:col>
      <xdr:colOff>420157</xdr:colOff>
      <xdr:row>34</xdr:row>
      <xdr:rowOff>135148</xdr:rowOff>
    </xdr:to>
    <xdr:sp macro="" textlink="">
      <xdr:nvSpPr>
        <xdr:cNvPr id="18" name="Parentesi graffa chiusa 17"/>
        <xdr:cNvSpPr/>
      </xdr:nvSpPr>
      <xdr:spPr>
        <a:xfrm>
          <a:off x="12030074" y="873601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571500</xdr:colOff>
      <xdr:row>14</xdr:row>
      <xdr:rowOff>301625</xdr:rowOff>
    </xdr:from>
    <xdr:to>
      <xdr:col>7</xdr:col>
      <xdr:colOff>619125</xdr:colOff>
      <xdr:row>14</xdr:row>
      <xdr:rowOff>347344</xdr:rowOff>
    </xdr:to>
    <xdr:sp macro="" textlink="">
      <xdr:nvSpPr>
        <xdr:cNvPr id="8" name="CasellaDiTesto 7"/>
        <xdr:cNvSpPr txBox="1"/>
      </xdr:nvSpPr>
      <xdr:spPr>
        <a:xfrm>
          <a:off x="9972675" y="606425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oneCellAnchor>
    <xdr:from>
      <xdr:col>7</xdr:col>
      <xdr:colOff>241300</xdr:colOff>
      <xdr:row>16</xdr:row>
      <xdr:rowOff>139700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7308850" y="659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12</xdr:col>
      <xdr:colOff>302759</xdr:colOff>
      <xdr:row>5</xdr:row>
      <xdr:rowOff>304459</xdr:rowOff>
    </xdr:from>
    <xdr:to>
      <xdr:col>14</xdr:col>
      <xdr:colOff>998032</xdr:colOff>
      <xdr:row>12</xdr:row>
      <xdr:rowOff>193560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1759" y="2250280"/>
          <a:ext cx="2552648" cy="2528887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349250</xdr:colOff>
      <xdr:row>27</xdr:row>
      <xdr:rowOff>82550</xdr:rowOff>
    </xdr:from>
    <xdr:to>
      <xdr:col>11</xdr:col>
      <xdr:colOff>501650</xdr:colOff>
      <xdr:row>27</xdr:row>
      <xdr:rowOff>82550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665325" y="19494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342900</xdr:colOff>
      <xdr:row>21</xdr:row>
      <xdr:rowOff>82550</xdr:rowOff>
    </xdr:from>
    <xdr:to>
      <xdr:col>8</xdr:col>
      <xdr:colOff>495300</xdr:colOff>
      <xdr:row>21</xdr:row>
      <xdr:rowOff>82550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0391775" y="9207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8</xdr:col>
      <xdr:colOff>195035</xdr:colOff>
      <xdr:row>32</xdr:row>
      <xdr:rowOff>161017</xdr:rowOff>
    </xdr:from>
    <xdr:to>
      <xdr:col>10</xdr:col>
      <xdr:colOff>1050513</xdr:colOff>
      <xdr:row>44</xdr:row>
      <xdr:rowOff>17920</xdr:rowOff>
    </xdr:to>
    <xdr:pic>
      <xdr:nvPicPr>
        <xdr:cNvPr id="13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29410" y="11321142"/>
          <a:ext cx="2998603" cy="3666903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949476</xdr:colOff>
      <xdr:row>34</xdr:row>
      <xdr:rowOff>238125</xdr:rowOff>
    </xdr:from>
    <xdr:to>
      <xdr:col>17</xdr:col>
      <xdr:colOff>434671</xdr:colOff>
      <xdr:row>40</xdr:row>
      <xdr:rowOff>172954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316351" y="12033250"/>
          <a:ext cx="2009320" cy="1839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224518</xdr:colOff>
      <xdr:row>32</xdr:row>
      <xdr:rowOff>111128</xdr:rowOff>
    </xdr:from>
    <xdr:to>
      <xdr:col>14</xdr:col>
      <xdr:colOff>472170</xdr:colOff>
      <xdr:row>44</xdr:row>
      <xdr:rowOff>155951</xdr:rowOff>
    </xdr:to>
    <xdr:pic>
      <xdr:nvPicPr>
        <xdr:cNvPr id="1025" name="Picture 1" descr="https://luceegasitalia.it/wp-content/uploads/2020/01/Mappa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829143" y="11271253"/>
          <a:ext cx="3009902" cy="3854823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428626</xdr:colOff>
      <xdr:row>45</xdr:row>
      <xdr:rowOff>93515</xdr:rowOff>
    </xdr:from>
    <xdr:to>
      <xdr:col>16</xdr:col>
      <xdr:colOff>666751</xdr:colOff>
      <xdr:row>53</xdr:row>
      <xdr:rowOff>120649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795501" y="15381140"/>
          <a:ext cx="2000250" cy="2567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444500</xdr:colOff>
      <xdr:row>43</xdr:row>
      <xdr:rowOff>47625</xdr:rowOff>
    </xdr:from>
    <xdr:to>
      <xdr:col>12</xdr:col>
      <xdr:colOff>155575</xdr:colOff>
      <xdr:row>54</xdr:row>
      <xdr:rowOff>114300</xdr:rowOff>
    </xdr:to>
    <xdr:pic>
      <xdr:nvPicPr>
        <xdr:cNvPr id="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922000" y="14700250"/>
          <a:ext cx="1806575" cy="355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460376</xdr:colOff>
      <xdr:row>45</xdr:row>
      <xdr:rowOff>222250</xdr:rowOff>
    </xdr:from>
    <xdr:to>
      <xdr:col>14</xdr:col>
      <xdr:colOff>180731</xdr:colOff>
      <xdr:row>53</xdr:row>
      <xdr:rowOff>76370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033376" y="15509875"/>
          <a:ext cx="1514230" cy="2394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285750</xdr:colOff>
      <xdr:row>53</xdr:row>
      <xdr:rowOff>206375</xdr:rowOff>
    </xdr:from>
    <xdr:to>
      <xdr:col>14</xdr:col>
      <xdr:colOff>1016000</xdr:colOff>
      <xdr:row>57</xdr:row>
      <xdr:rowOff>125321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858750" y="18034000"/>
          <a:ext cx="2524125" cy="118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65"/>
  <sheetViews>
    <sheetView tabSelected="1" view="pageLayout" topLeftCell="D7" zoomScale="60" zoomScaleNormal="100" zoomScaleSheetLayoutView="90" zoomScalePageLayoutView="60" workbookViewId="0">
      <selection activeCell="Q19" sqref="Q19"/>
    </sheetView>
  </sheetViews>
  <sheetFormatPr defaultRowHeight="19.5" customHeight="1"/>
  <cols>
    <col min="1" max="1" width="7.28515625" customWidth="1"/>
    <col min="2" max="2" width="7.140625" customWidth="1"/>
    <col min="3" max="3" width="36.85546875" customWidth="1"/>
    <col min="4" max="4" width="11.28515625" customWidth="1"/>
    <col min="5" max="5" width="12.85546875" style="87" customWidth="1"/>
    <col min="6" max="6" width="16.42578125" customWidth="1"/>
    <col min="7" max="7" width="13.28515625" bestFit="1" customWidth="1"/>
    <col min="8" max="8" width="12.140625" customWidth="1"/>
    <col min="9" max="9" width="17.28515625" customWidth="1"/>
    <col min="10" max="10" width="12.85546875" customWidth="1"/>
    <col min="11" max="11" width="16" customWidth="1"/>
    <col min="12" max="12" width="13.5703125" customWidth="1"/>
    <col min="13" max="13" width="14" customWidth="1"/>
    <col min="14" max="14" width="11.28515625" customWidth="1"/>
    <col min="15" max="15" width="15" customWidth="1"/>
    <col min="16" max="16" width="9.7109375" customWidth="1"/>
    <col min="17" max="17" width="10.7109375" customWidth="1"/>
    <col min="18" max="18" width="10.85546875" customWidth="1"/>
    <col min="19" max="19" width="6" customWidth="1"/>
    <col min="20" max="20" width="10.7109375" customWidth="1"/>
    <col min="21" max="21" width="6.140625" customWidth="1"/>
    <col min="22" max="22" width="6.7109375" customWidth="1"/>
    <col min="23" max="23" width="7" customWidth="1"/>
    <col min="24" max="24" width="7.28515625" customWidth="1"/>
  </cols>
  <sheetData>
    <row r="1" spans="1:117" ht="19.5" customHeight="1">
      <c r="A1" s="1"/>
      <c r="B1" s="3"/>
      <c r="C1" s="3"/>
      <c r="D1" s="3"/>
      <c r="E1" s="21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ht="28.5" customHeight="1">
      <c r="A2" s="1"/>
      <c r="B2" s="18"/>
      <c r="C2" s="18"/>
      <c r="D2" s="18"/>
      <c r="E2" s="18"/>
      <c r="F2" s="18"/>
      <c r="G2" s="19"/>
      <c r="H2" s="19"/>
      <c r="I2" s="19"/>
      <c r="J2" s="11"/>
      <c r="K2" s="11"/>
      <c r="L2" s="11"/>
      <c r="M2" s="11"/>
      <c r="N2" s="11"/>
      <c r="O2" s="342" t="s">
        <v>128</v>
      </c>
      <c r="P2" s="11"/>
      <c r="Q2" s="11"/>
      <c r="R2" s="11"/>
      <c r="S2" s="11"/>
      <c r="T2" s="11"/>
      <c r="U2" s="11"/>
      <c r="V2" s="11"/>
      <c r="W2" s="11"/>
      <c r="X2" s="11"/>
      <c r="Y2" s="3"/>
      <c r="Z2" s="3"/>
      <c r="AA2" s="3"/>
      <c r="AB2" s="3"/>
      <c r="AC2" s="3"/>
      <c r="AD2" s="3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ht="40.5" customHeight="1">
      <c r="A3" s="1"/>
      <c r="B3" s="18"/>
      <c r="C3" s="18"/>
      <c r="D3" s="349" t="s">
        <v>121</v>
      </c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11"/>
      <c r="R3" s="11"/>
      <c r="S3" s="11"/>
      <c r="T3" s="11"/>
      <c r="U3" s="11"/>
      <c r="V3" s="11"/>
      <c r="W3" s="11"/>
      <c r="X3" s="11"/>
      <c r="Y3" s="3"/>
      <c r="Z3" s="3"/>
      <c r="AA3" s="3"/>
      <c r="AB3" s="3"/>
      <c r="AC3" s="3"/>
      <c r="AD3" s="3"/>
      <c r="AE3" s="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ht="48" customHeight="1">
      <c r="A4" s="1"/>
      <c r="B4" s="18"/>
      <c r="C4" s="351" t="s">
        <v>122</v>
      </c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18"/>
      <c r="Q4" s="18"/>
      <c r="R4" s="18"/>
      <c r="S4" s="18"/>
      <c r="T4" s="18"/>
      <c r="U4" s="18"/>
      <c r="V4" s="18"/>
      <c r="W4" s="18"/>
      <c r="X4" s="18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</row>
    <row r="5" spans="1:117" ht="39" customHeight="1">
      <c r="A5" s="1"/>
      <c r="B5" s="20"/>
      <c r="P5" s="21"/>
      <c r="Q5" s="20"/>
      <c r="R5" s="20"/>
      <c r="S5" s="20"/>
      <c r="T5" s="22"/>
      <c r="U5" s="18"/>
      <c r="V5" s="22"/>
      <c r="W5" s="22"/>
      <c r="X5" s="18"/>
      <c r="Y5" s="3"/>
      <c r="Z5" s="3"/>
      <c r="AA5" s="3"/>
      <c r="AB5" s="3"/>
      <c r="AC5" s="3"/>
      <c r="AD5" s="3"/>
      <c r="AE5" s="3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</row>
    <row r="6" spans="1:117" ht="40.5" customHeight="1">
      <c r="A6" s="1"/>
      <c r="B6" s="20"/>
      <c r="P6" s="42"/>
      <c r="Q6" s="42"/>
      <c r="R6" s="42"/>
      <c r="S6" s="42"/>
      <c r="T6" s="23"/>
      <c r="U6" s="23"/>
      <c r="V6" s="23"/>
      <c r="W6" s="24"/>
      <c r="X6" s="23"/>
      <c r="Y6" s="3"/>
      <c r="Z6" s="3"/>
      <c r="AA6" s="3"/>
      <c r="AB6" s="3"/>
      <c r="AC6" s="3"/>
      <c r="AD6" s="3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</row>
    <row r="7" spans="1:117" ht="39" customHeight="1">
      <c r="A7" s="3"/>
      <c r="B7" s="20"/>
      <c r="P7" s="357"/>
      <c r="Q7" s="357"/>
      <c r="R7" s="357"/>
      <c r="S7" s="357"/>
      <c r="T7" s="23"/>
      <c r="U7" s="23"/>
      <c r="V7" s="25"/>
      <c r="W7" s="23"/>
      <c r="X7" s="23"/>
      <c r="Y7" s="3"/>
      <c r="Z7" s="3"/>
      <c r="AA7" s="3"/>
      <c r="AB7" s="3"/>
      <c r="AC7" s="3"/>
      <c r="AD7" s="3"/>
      <c r="AE7" s="3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</row>
    <row r="8" spans="1:117" ht="25.5" customHeight="1">
      <c r="A8" s="3"/>
      <c r="B8" s="20"/>
      <c r="D8" s="101"/>
      <c r="I8" s="103"/>
      <c r="M8" s="41"/>
      <c r="N8" s="20"/>
      <c r="O8" s="20"/>
      <c r="P8" s="2"/>
      <c r="Q8" s="2"/>
      <c r="R8" s="2"/>
      <c r="S8" s="2"/>
      <c r="T8" s="26"/>
      <c r="U8" s="23"/>
      <c r="V8" s="23"/>
      <c r="W8" s="23"/>
      <c r="X8" s="23"/>
      <c r="Y8" s="3"/>
      <c r="Z8" s="3"/>
      <c r="AA8" s="3"/>
      <c r="AB8" s="3"/>
      <c r="AC8" s="3"/>
      <c r="AD8" s="3"/>
      <c r="AE8" s="3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</row>
    <row r="9" spans="1:117" ht="25.5" customHeight="1">
      <c r="A9" s="3"/>
      <c r="B9" s="44"/>
      <c r="C9" s="104"/>
      <c r="D9" s="105"/>
      <c r="E9" s="105"/>
      <c r="F9" s="105"/>
      <c r="G9" s="105"/>
      <c r="H9" s="105"/>
      <c r="I9" s="105"/>
      <c r="J9" s="334" t="s">
        <v>0</v>
      </c>
      <c r="K9" s="335"/>
      <c r="L9" s="340" t="s">
        <v>1</v>
      </c>
      <c r="M9" s="102"/>
      <c r="N9" s="48"/>
      <c r="O9" s="48"/>
      <c r="P9" s="43"/>
      <c r="Q9" s="43"/>
      <c r="R9" s="43"/>
      <c r="S9" s="2"/>
      <c r="T9" s="23"/>
      <c r="U9" s="23"/>
      <c r="V9" s="25"/>
      <c r="W9" s="23"/>
      <c r="X9" s="23"/>
      <c r="Y9" s="3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</row>
    <row r="10" spans="1:117" ht="25.5" customHeight="1">
      <c r="A10" s="3"/>
      <c r="B10" s="47"/>
      <c r="C10" s="104"/>
      <c r="D10" s="106"/>
      <c r="E10" s="106"/>
      <c r="F10" s="106"/>
      <c r="G10" s="106"/>
      <c r="H10" s="106"/>
      <c r="I10" s="106"/>
      <c r="J10" s="336" t="s">
        <v>2</v>
      </c>
      <c r="K10" s="332"/>
      <c r="L10" s="214">
        <v>25</v>
      </c>
      <c r="M10" s="43"/>
      <c r="N10" s="172"/>
      <c r="O10" s="172"/>
      <c r="P10" s="43"/>
      <c r="Q10" s="43"/>
      <c r="R10" s="43"/>
      <c r="S10" s="2"/>
      <c r="T10" s="16"/>
      <c r="U10" s="28"/>
      <c r="V10" s="12"/>
      <c r="W10" s="13"/>
      <c r="X10" s="13"/>
      <c r="Y10" s="3"/>
      <c r="Z10" s="3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</row>
    <row r="11" spans="1:117" ht="25.5" customHeight="1">
      <c r="A11" s="3"/>
      <c r="B11" s="51"/>
      <c r="C11" s="108"/>
      <c r="D11" s="107"/>
      <c r="E11" s="107"/>
      <c r="F11" s="107"/>
      <c r="G11" s="107"/>
      <c r="H11" s="107"/>
      <c r="I11" s="107"/>
      <c r="J11" s="337" t="s">
        <v>3</v>
      </c>
      <c r="K11" s="333"/>
      <c r="L11" s="214">
        <v>2.7</v>
      </c>
      <c r="M11" s="47"/>
      <c r="N11" s="172"/>
      <c r="O11" s="172"/>
      <c r="P11" s="43"/>
      <c r="Q11" s="43"/>
      <c r="R11" s="43"/>
      <c r="S11" s="2"/>
      <c r="T11" s="13"/>
      <c r="U11" s="13"/>
      <c r="V11" s="12"/>
      <c r="W11" s="13"/>
      <c r="X11" s="13"/>
      <c r="Y11" s="3"/>
      <c r="Z11" s="3"/>
      <c r="AA11" s="3"/>
      <c r="AB11" s="3"/>
      <c r="AC11" s="3"/>
      <c r="AD11" s="3"/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</row>
    <row r="12" spans="1:117" ht="25.5" customHeight="1">
      <c r="A12" s="3"/>
      <c r="B12" s="51"/>
      <c r="D12" s="2"/>
      <c r="E12" s="65"/>
      <c r="F12" s="2"/>
      <c r="G12" s="2"/>
      <c r="H12" s="2"/>
      <c r="I12" s="2"/>
      <c r="J12" s="338" t="s">
        <v>17</v>
      </c>
      <c r="K12" s="339"/>
      <c r="L12" s="341">
        <f>L10*L11</f>
        <v>67.5</v>
      </c>
      <c r="M12" s="47"/>
      <c r="N12" s="172"/>
      <c r="O12" s="172"/>
      <c r="P12" s="43"/>
      <c r="Q12" s="43"/>
      <c r="R12" s="43"/>
      <c r="S12" s="2"/>
      <c r="T12" s="13"/>
      <c r="U12" s="29"/>
      <c r="V12" s="12"/>
      <c r="W12" s="13"/>
      <c r="X12" s="13"/>
      <c r="Y12" s="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</row>
    <row r="13" spans="1:117" ht="25.5" customHeight="1" thickBot="1">
      <c r="A13" s="3"/>
      <c r="B13" s="51"/>
      <c r="C13" s="235" t="s">
        <v>93</v>
      </c>
      <c r="D13" s="138"/>
      <c r="E13" s="138"/>
      <c r="F13" s="138"/>
      <c r="G13" s="126"/>
      <c r="H13" s="126"/>
      <c r="I13" s="126"/>
      <c r="J13" s="126"/>
      <c r="K13" s="103"/>
      <c r="L13" s="103"/>
      <c r="M13" s="47"/>
      <c r="N13" s="172"/>
      <c r="O13" s="172"/>
      <c r="P13" s="43"/>
      <c r="Q13" s="43"/>
      <c r="R13" s="43"/>
      <c r="S13" s="2"/>
      <c r="T13" s="30"/>
      <c r="U13" s="15"/>
      <c r="V13" s="15"/>
      <c r="W13" s="30"/>
      <c r="X13" s="15"/>
      <c r="Y13" s="3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</row>
    <row r="14" spans="1:117" ht="25.5" customHeight="1" thickBot="1">
      <c r="A14" s="2"/>
      <c r="B14" s="51"/>
      <c r="C14" s="156" t="s">
        <v>4</v>
      </c>
      <c r="D14" s="347" t="s">
        <v>5</v>
      </c>
      <c r="E14" s="348"/>
      <c r="F14" s="157" t="s">
        <v>6</v>
      </c>
      <c r="G14" s="158">
        <v>16</v>
      </c>
      <c r="H14" s="157" t="s">
        <v>7</v>
      </c>
      <c r="I14" s="158">
        <v>1668</v>
      </c>
      <c r="J14" s="159" t="s">
        <v>8</v>
      </c>
      <c r="K14" s="159"/>
      <c r="L14" s="159"/>
      <c r="M14" s="158">
        <v>9.1</v>
      </c>
      <c r="N14" s="160" t="s">
        <v>9</v>
      </c>
      <c r="O14" s="147">
        <v>166</v>
      </c>
      <c r="P14" s="43"/>
      <c r="Q14" s="43"/>
      <c r="R14" s="43"/>
      <c r="S14" s="2"/>
      <c r="T14" s="30"/>
      <c r="U14" s="16"/>
      <c r="V14" s="15"/>
      <c r="W14" s="30"/>
      <c r="X14" s="15"/>
      <c r="Y14" s="3"/>
      <c r="Z14" s="3"/>
      <c r="AA14" s="3"/>
      <c r="AB14" s="3"/>
      <c r="AC14" s="3"/>
      <c r="AD14" s="3"/>
      <c r="AE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</row>
    <row r="15" spans="1:117" ht="25.5" customHeight="1">
      <c r="A15" s="2"/>
      <c r="B15" s="51"/>
      <c r="C15" s="156" t="s">
        <v>10</v>
      </c>
      <c r="D15" s="161">
        <v>1</v>
      </c>
      <c r="E15" s="157">
        <v>2</v>
      </c>
      <c r="F15" s="157">
        <v>3</v>
      </c>
      <c r="G15" s="157">
        <v>4</v>
      </c>
      <c r="H15" s="157">
        <v>5</v>
      </c>
      <c r="I15" s="157">
        <v>6</v>
      </c>
      <c r="J15" s="157">
        <v>7</v>
      </c>
      <c r="K15" s="157">
        <v>8</v>
      </c>
      <c r="L15" s="160">
        <v>9</v>
      </c>
      <c r="M15" s="160">
        <v>10</v>
      </c>
      <c r="N15" s="160">
        <v>11</v>
      </c>
      <c r="O15" s="148">
        <v>12</v>
      </c>
      <c r="P15" s="46"/>
      <c r="Q15" s="54"/>
      <c r="R15" s="54"/>
      <c r="S15" s="39"/>
      <c r="T15" s="30"/>
      <c r="U15" s="16"/>
      <c r="V15" s="15"/>
      <c r="W15" s="30"/>
      <c r="X15" s="15"/>
      <c r="Y15" s="3"/>
      <c r="Z15" s="3"/>
      <c r="AA15" s="3"/>
      <c r="AB15" s="3"/>
      <c r="AC15" s="3"/>
      <c r="AD15" s="3"/>
      <c r="AE15" s="3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</row>
    <row r="16" spans="1:117" ht="25.5" customHeight="1" thickBot="1">
      <c r="A16" s="2"/>
      <c r="B16" s="51"/>
      <c r="C16" s="162" t="s">
        <v>11</v>
      </c>
      <c r="D16" s="163">
        <v>31</v>
      </c>
      <c r="E16" s="164">
        <v>28</v>
      </c>
      <c r="F16" s="164">
        <v>31</v>
      </c>
      <c r="G16" s="165">
        <v>30</v>
      </c>
      <c r="H16" s="165">
        <v>31</v>
      </c>
      <c r="I16" s="165">
        <v>30</v>
      </c>
      <c r="J16" s="165">
        <v>31</v>
      </c>
      <c r="K16" s="165">
        <v>31</v>
      </c>
      <c r="L16" s="166">
        <v>30</v>
      </c>
      <c r="M16" s="166">
        <v>31</v>
      </c>
      <c r="N16" s="166">
        <v>30</v>
      </c>
      <c r="O16" s="151">
        <v>31</v>
      </c>
      <c r="P16" s="173"/>
      <c r="Q16" s="173"/>
      <c r="R16" s="173"/>
      <c r="S16" s="39"/>
      <c r="T16" s="30"/>
      <c r="U16" s="16"/>
      <c r="V16" s="15"/>
      <c r="W16" s="30"/>
      <c r="X16" s="15"/>
      <c r="Y16" s="3"/>
      <c r="Z16" s="3"/>
      <c r="AA16" s="3"/>
      <c r="AB16" s="3"/>
      <c r="AC16" s="3"/>
      <c r="AD16" s="3"/>
      <c r="AE16" s="3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</row>
    <row r="17" spans="1:117" ht="25.5" customHeight="1">
      <c r="A17" s="2"/>
      <c r="B17" s="51"/>
      <c r="C17" s="167" t="s">
        <v>12</v>
      </c>
      <c r="D17" s="168">
        <v>5.3</v>
      </c>
      <c r="E17" s="168">
        <v>8</v>
      </c>
      <c r="F17" s="168">
        <v>12.1</v>
      </c>
      <c r="G17" s="168">
        <v>15.7</v>
      </c>
      <c r="H17" s="168">
        <v>18.2</v>
      </c>
      <c r="I17" s="168">
        <v>24.1</v>
      </c>
      <c r="J17" s="168">
        <v>26</v>
      </c>
      <c r="K17" s="168">
        <v>22</v>
      </c>
      <c r="L17" s="169">
        <v>17</v>
      </c>
      <c r="M17" s="169">
        <v>10.5</v>
      </c>
      <c r="N17" s="169">
        <v>5.5</v>
      </c>
      <c r="O17" s="152">
        <v>4.0999999999999996</v>
      </c>
      <c r="P17" s="174"/>
      <c r="Q17" s="174"/>
      <c r="R17" s="57"/>
      <c r="S17" s="39"/>
      <c r="T17" s="30"/>
      <c r="U17" s="16"/>
      <c r="V17" s="15"/>
      <c r="W17" s="30"/>
      <c r="X17" s="15"/>
      <c r="Y17" s="3"/>
      <c r="Z17" s="3"/>
      <c r="AA17" s="3"/>
      <c r="AB17" s="3"/>
      <c r="AC17" s="3"/>
      <c r="AD17" s="3"/>
      <c r="AE17" s="3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</row>
    <row r="18" spans="1:117" ht="25.5" customHeight="1" thickBot="1">
      <c r="A18" s="2"/>
      <c r="B18" s="51"/>
      <c r="C18" s="170" t="s">
        <v>13</v>
      </c>
      <c r="D18" s="171">
        <f t="shared" ref="D18:O18" si="0">D17/3.6</f>
        <v>1.4722222222222221</v>
      </c>
      <c r="E18" s="171">
        <f t="shared" si="0"/>
        <v>2.2222222222222223</v>
      </c>
      <c r="F18" s="171">
        <f t="shared" si="0"/>
        <v>3.3611111111111107</v>
      </c>
      <c r="G18" s="171">
        <f t="shared" si="0"/>
        <v>4.3611111111111107</v>
      </c>
      <c r="H18" s="171">
        <f t="shared" si="0"/>
        <v>5.0555555555555554</v>
      </c>
      <c r="I18" s="171">
        <f t="shared" si="0"/>
        <v>6.6944444444444446</v>
      </c>
      <c r="J18" s="171">
        <f t="shared" si="0"/>
        <v>7.2222222222222223</v>
      </c>
      <c r="K18" s="171">
        <f t="shared" si="0"/>
        <v>6.1111111111111107</v>
      </c>
      <c r="L18" s="171">
        <f t="shared" si="0"/>
        <v>4.7222222222222223</v>
      </c>
      <c r="M18" s="171">
        <f t="shared" si="0"/>
        <v>2.9166666666666665</v>
      </c>
      <c r="N18" s="171">
        <f t="shared" si="0"/>
        <v>1.5277777777777777</v>
      </c>
      <c r="O18" s="153">
        <f t="shared" si="0"/>
        <v>1.1388888888888888</v>
      </c>
      <c r="P18" s="59"/>
      <c r="Q18" s="60"/>
      <c r="R18" s="61"/>
      <c r="S18" s="40"/>
      <c r="T18" s="30"/>
      <c r="U18" s="16"/>
      <c r="V18" s="15"/>
      <c r="W18" s="30"/>
      <c r="X18" s="15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</row>
    <row r="19" spans="1:117" ht="25.5" customHeight="1" thickBot="1">
      <c r="A19" s="2"/>
      <c r="B19" s="145"/>
      <c r="C19" s="273" t="s">
        <v>14</v>
      </c>
      <c r="D19" s="175"/>
      <c r="E19" s="154"/>
      <c r="F19" s="155"/>
      <c r="G19" s="175" t="s">
        <v>15</v>
      </c>
      <c r="H19" s="343">
        <f>(SUM(D17:O17)/12)*0.9</f>
        <v>12.637499999999999</v>
      </c>
      <c r="I19" s="149"/>
      <c r="J19" s="165" t="s">
        <v>16</v>
      </c>
      <c r="K19" s="343">
        <f>(SUM(D18:O18)/12)*0.9</f>
        <v>3.5104166666666661</v>
      </c>
      <c r="L19" s="150"/>
      <c r="M19" s="239" t="s">
        <v>96</v>
      </c>
      <c r="N19" s="166"/>
      <c r="O19" s="344">
        <f>(D18+E18+F18+M18+N18+G18)/6</f>
        <v>2.6435185185185186</v>
      </c>
      <c r="P19" s="146"/>
      <c r="Q19" s="60"/>
      <c r="R19" s="61"/>
      <c r="S19" s="38"/>
      <c r="T19" s="30"/>
      <c r="U19" s="16"/>
      <c r="V19" s="15"/>
      <c r="W19" s="30"/>
      <c r="X19" s="15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</row>
    <row r="20" spans="1:117" ht="25.5" customHeight="1">
      <c r="A20" s="2"/>
      <c r="B20" s="145"/>
      <c r="P20" s="146"/>
      <c r="Q20" s="60"/>
      <c r="R20" s="61"/>
      <c r="S20" s="38"/>
      <c r="T20" s="30"/>
      <c r="U20" s="16"/>
      <c r="V20" s="15"/>
      <c r="W20" s="30"/>
      <c r="X20" s="15"/>
      <c r="Y20" s="3"/>
      <c r="Z20" s="3"/>
      <c r="AA20" s="3"/>
      <c r="AB20" s="3"/>
      <c r="AC20" s="3"/>
      <c r="AD20" s="3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</row>
    <row r="21" spans="1:117" ht="25.5" customHeight="1">
      <c r="A21" s="2"/>
      <c r="B21" s="145"/>
      <c r="C21" s="189" t="s">
        <v>62</v>
      </c>
      <c r="I21" s="176" t="s">
        <v>18</v>
      </c>
      <c r="J21" s="177" t="s">
        <v>25</v>
      </c>
      <c r="K21" s="177" t="s">
        <v>1</v>
      </c>
      <c r="L21" s="177" t="s">
        <v>26</v>
      </c>
      <c r="M21" s="177" t="s">
        <v>27</v>
      </c>
      <c r="N21" s="177" t="s">
        <v>28</v>
      </c>
      <c r="O21" s="178" t="s">
        <v>29</v>
      </c>
      <c r="P21" s="146"/>
      <c r="Q21" s="58"/>
      <c r="R21" s="61"/>
      <c r="S21" s="38"/>
      <c r="T21" s="30"/>
      <c r="U21" s="16"/>
      <c r="V21" s="15"/>
      <c r="W21" s="30"/>
      <c r="X21" s="15"/>
      <c r="Y21" s="3"/>
      <c r="Z21" s="3"/>
      <c r="AA21" s="3"/>
      <c r="AB21" s="3"/>
      <c r="AC21" s="3"/>
      <c r="AD21" s="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</row>
    <row r="22" spans="1:117" ht="25.5" customHeight="1">
      <c r="A22" s="2"/>
      <c r="B22" s="145"/>
      <c r="C22" s="225" t="s">
        <v>51</v>
      </c>
      <c r="D22" s="230" t="s">
        <v>22</v>
      </c>
      <c r="E22" s="308">
        <v>850</v>
      </c>
      <c r="I22" s="179" t="s">
        <v>19</v>
      </c>
      <c r="J22" s="180" t="s">
        <v>30</v>
      </c>
      <c r="K22" s="180" t="s">
        <v>31</v>
      </c>
      <c r="L22" s="180" t="s">
        <v>32</v>
      </c>
      <c r="M22" s="180" t="s">
        <v>33</v>
      </c>
      <c r="N22" s="181" t="s">
        <v>34</v>
      </c>
      <c r="O22" s="182" t="s">
        <v>35</v>
      </c>
      <c r="P22" s="146"/>
      <c r="Q22" s="58"/>
      <c r="R22" s="61"/>
      <c r="S22" s="38"/>
      <c r="T22" s="30"/>
      <c r="U22" s="16"/>
      <c r="V22" s="15"/>
      <c r="W22" s="30"/>
      <c r="X22" s="15"/>
      <c r="Y22" s="3"/>
      <c r="Z22" s="3"/>
      <c r="AA22" s="3"/>
      <c r="AB22" s="3"/>
      <c r="AC22" s="3"/>
      <c r="AD22" s="3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</row>
    <row r="23" spans="1:117" ht="25.5" customHeight="1">
      <c r="A23" s="2"/>
      <c r="B23" s="145"/>
      <c r="C23" s="226" t="s">
        <v>52</v>
      </c>
      <c r="D23" s="231" t="s">
        <v>24</v>
      </c>
      <c r="E23" s="309">
        <v>1075</v>
      </c>
      <c r="G23" s="190"/>
      <c r="I23" s="183" t="s">
        <v>20</v>
      </c>
      <c r="J23" s="184" t="s">
        <v>48</v>
      </c>
      <c r="K23" s="184" t="s">
        <v>48</v>
      </c>
      <c r="L23" s="185" t="s">
        <v>48</v>
      </c>
      <c r="M23" s="184" t="s">
        <v>48</v>
      </c>
      <c r="N23" s="184" t="s">
        <v>48</v>
      </c>
      <c r="O23" s="186" t="s">
        <v>48</v>
      </c>
      <c r="P23" s="146"/>
      <c r="Q23" s="58"/>
      <c r="R23" s="61"/>
      <c r="S23" s="38"/>
      <c r="T23" s="30"/>
      <c r="U23" s="16"/>
      <c r="V23" s="15"/>
      <c r="W23" s="30"/>
      <c r="X23" s="13"/>
      <c r="Y23" s="3"/>
      <c r="Z23" s="3"/>
      <c r="AA23" s="3"/>
      <c r="AB23" s="3"/>
      <c r="AC23" s="3"/>
      <c r="AD23" s="3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</row>
    <row r="24" spans="1:117" ht="25.5" customHeight="1">
      <c r="A24" s="3"/>
      <c r="B24" s="145"/>
      <c r="C24" s="226" t="s">
        <v>0</v>
      </c>
      <c r="D24" s="231" t="s">
        <v>53</v>
      </c>
      <c r="E24" s="309" t="str">
        <f>L9</f>
        <v>B</v>
      </c>
      <c r="G24" s="190"/>
      <c r="P24" s="146"/>
      <c r="Q24" s="43"/>
      <c r="R24" s="43"/>
      <c r="S24" s="38"/>
      <c r="T24" s="16"/>
      <c r="U24" s="16"/>
      <c r="V24" s="15"/>
      <c r="W24" s="16"/>
      <c r="X24" s="16"/>
      <c r="Y24" s="3"/>
      <c r="Z24" s="3"/>
      <c r="AA24" s="3"/>
      <c r="AB24" s="3"/>
      <c r="AC24" s="3"/>
      <c r="AD24" s="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</row>
    <row r="25" spans="1:117" ht="25.5" customHeight="1">
      <c r="A25" s="3"/>
      <c r="B25" s="145"/>
      <c r="C25" s="226" t="s">
        <v>57</v>
      </c>
      <c r="D25" s="231" t="s">
        <v>58</v>
      </c>
      <c r="E25" s="309" t="s">
        <v>28</v>
      </c>
      <c r="G25" s="190"/>
      <c r="I25" s="274" t="s">
        <v>36</v>
      </c>
      <c r="J25" s="275">
        <v>8.5</v>
      </c>
      <c r="K25" s="276" t="s">
        <v>37</v>
      </c>
      <c r="L25" s="276" t="s">
        <v>38</v>
      </c>
      <c r="M25" s="276" t="s">
        <v>39</v>
      </c>
      <c r="N25" s="276" t="s">
        <v>40</v>
      </c>
      <c r="O25" s="277" t="s">
        <v>41</v>
      </c>
      <c r="P25" s="146"/>
      <c r="Q25" s="66"/>
      <c r="R25" s="66"/>
      <c r="S25" s="38"/>
      <c r="T25" s="16"/>
      <c r="U25" s="16"/>
      <c r="V25" s="15"/>
      <c r="W25" s="16"/>
      <c r="X25" s="16"/>
      <c r="Y25" s="3"/>
      <c r="Z25" s="3"/>
      <c r="AA25" s="3"/>
      <c r="AB25" s="3"/>
      <c r="AC25" s="3"/>
      <c r="AD25" s="3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</row>
    <row r="26" spans="1:117" ht="25.5" customHeight="1">
      <c r="A26" s="3"/>
      <c r="B26" s="145"/>
      <c r="C26" s="227" t="s">
        <v>54</v>
      </c>
      <c r="D26" s="232" t="s">
        <v>124</v>
      </c>
      <c r="E26" s="310">
        <f>N31*K30*1.2</f>
        <v>69820.724166939952</v>
      </c>
      <c r="G26" s="190"/>
      <c r="I26" s="278" t="s">
        <v>42</v>
      </c>
      <c r="J26" s="279">
        <v>36</v>
      </c>
      <c r="K26" s="280" t="s">
        <v>43</v>
      </c>
      <c r="L26" s="280" t="s">
        <v>44</v>
      </c>
      <c r="M26" s="280" t="s">
        <v>45</v>
      </c>
      <c r="N26" s="280" t="s">
        <v>46</v>
      </c>
      <c r="O26" s="281" t="s">
        <v>47</v>
      </c>
      <c r="P26" s="146"/>
      <c r="Q26" s="66"/>
      <c r="R26" s="66"/>
      <c r="S26" s="38"/>
      <c r="T26" s="16"/>
      <c r="U26" s="16"/>
      <c r="V26" s="15"/>
      <c r="W26" s="16"/>
      <c r="X26" s="16"/>
      <c r="Y26" s="3"/>
      <c r="Z26" s="3"/>
      <c r="AA26" s="3"/>
      <c r="AB26" s="3"/>
      <c r="AC26" s="3"/>
      <c r="AD26" s="3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</row>
    <row r="27" spans="1:117" ht="25.5" customHeight="1">
      <c r="A27" s="2"/>
      <c r="B27" s="65"/>
      <c r="C27" s="228" t="s">
        <v>55</v>
      </c>
      <c r="D27" s="233" t="s">
        <v>56</v>
      </c>
      <c r="E27" s="311">
        <v>166</v>
      </c>
      <c r="G27" s="190"/>
      <c r="I27" s="282"/>
      <c r="J27" s="283"/>
      <c r="K27" s="284"/>
      <c r="L27" s="285" t="s">
        <v>18</v>
      </c>
      <c r="M27" s="285"/>
      <c r="N27" s="285"/>
      <c r="O27" s="285"/>
      <c r="P27" s="356"/>
      <c r="Q27" s="356"/>
      <c r="R27" s="67"/>
      <c r="S27" s="38"/>
      <c r="T27" s="16"/>
      <c r="U27" s="16"/>
      <c r="V27" s="15"/>
      <c r="W27" s="16"/>
      <c r="X27" s="16"/>
      <c r="Y27" s="3"/>
      <c r="Z27" s="3"/>
      <c r="AA27" s="3"/>
      <c r="AB27" s="3"/>
      <c r="AC27" s="3"/>
      <c r="AD27" s="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1:117" ht="25.5" customHeight="1">
      <c r="A28" s="2"/>
      <c r="B28" s="68"/>
      <c r="C28" s="227" t="s">
        <v>59</v>
      </c>
      <c r="D28" s="232" t="s">
        <v>60</v>
      </c>
      <c r="E28" s="312">
        <v>14</v>
      </c>
      <c r="G28" s="190"/>
      <c r="I28" s="286" t="s">
        <v>50</v>
      </c>
      <c r="J28" s="287"/>
      <c r="K28" s="288"/>
      <c r="L28" s="289" t="s">
        <v>19</v>
      </c>
      <c r="M28" s="290">
        <v>1401</v>
      </c>
      <c r="N28" s="291">
        <v>1688</v>
      </c>
      <c r="O28" s="292">
        <v>2100</v>
      </c>
      <c r="P28" s="69"/>
      <c r="Q28" s="59"/>
      <c r="R28" s="70"/>
      <c r="S28" s="38"/>
      <c r="T28" s="16"/>
      <c r="U28" s="16"/>
      <c r="V28" s="15"/>
      <c r="W28" s="16"/>
      <c r="X28" s="16"/>
      <c r="Y28" s="3"/>
      <c r="Z28" s="3"/>
      <c r="AA28" s="3"/>
      <c r="AB28" s="3"/>
      <c r="AC28" s="3"/>
      <c r="AD28" s="3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1:117" ht="25.5" customHeight="1">
      <c r="A29" s="3"/>
      <c r="B29" s="65"/>
      <c r="C29" s="229" t="s">
        <v>61</v>
      </c>
      <c r="D29" s="234" t="s">
        <v>125</v>
      </c>
      <c r="E29" s="313">
        <f>(E26/(E27*E28))*0.75</f>
        <v>22.532505647678555</v>
      </c>
      <c r="G29" s="190"/>
      <c r="I29" s="286" t="s">
        <v>49</v>
      </c>
      <c r="J29" s="287"/>
      <c r="K29" s="288"/>
      <c r="L29" s="293" t="s">
        <v>20</v>
      </c>
      <c r="M29" s="293" t="s">
        <v>48</v>
      </c>
      <c r="N29" s="293" t="s">
        <v>48</v>
      </c>
      <c r="O29" s="293" t="s">
        <v>48</v>
      </c>
      <c r="P29" s="72"/>
      <c r="Q29" s="59"/>
      <c r="R29" s="70"/>
      <c r="S29" s="38"/>
      <c r="T29" s="16"/>
      <c r="U29" s="16"/>
      <c r="V29" s="15"/>
      <c r="W29" s="16"/>
      <c r="X29" s="16"/>
      <c r="Y29" s="3"/>
      <c r="Z29" s="3"/>
      <c r="AA29" s="3"/>
      <c r="AB29" s="3"/>
      <c r="AC29" s="3"/>
      <c r="AD29" s="3"/>
      <c r="AE29" s="3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1:117" ht="25.5" customHeight="1">
      <c r="A30" s="3"/>
      <c r="B30" s="73"/>
      <c r="G30" s="190"/>
      <c r="I30" s="294" t="s">
        <v>21</v>
      </c>
      <c r="J30" s="295" t="s">
        <v>22</v>
      </c>
      <c r="K30" s="306">
        <f>E22</f>
        <v>850</v>
      </c>
      <c r="L30" s="296">
        <v>0.2</v>
      </c>
      <c r="M30" s="296">
        <v>21.3</v>
      </c>
      <c r="N30" s="297">
        <f>IF(N28=0,0,((N28-M28)*(O30-M30)/(O28-M28))+M30)</f>
        <v>26.514449213161662</v>
      </c>
      <c r="O30" s="296">
        <v>34</v>
      </c>
      <c r="P30" s="74"/>
      <c r="Q30" s="75"/>
      <c r="R30" s="64"/>
      <c r="S30" s="38"/>
      <c r="T30" s="16"/>
      <c r="U30" s="16"/>
      <c r="V30" s="15"/>
      <c r="W30" s="16"/>
      <c r="X30" s="16"/>
      <c r="Y30" s="3"/>
      <c r="Z30" s="3"/>
      <c r="AA30" s="3"/>
      <c r="AB30" s="3"/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1:117" ht="25.5" customHeight="1">
      <c r="A31" s="3"/>
      <c r="B31" s="76"/>
      <c r="C31" s="202" t="s">
        <v>63</v>
      </c>
      <c r="D31" s="192"/>
      <c r="E31" s="192"/>
      <c r="F31" s="190"/>
      <c r="G31" s="190"/>
      <c r="I31" s="298" t="s">
        <v>23</v>
      </c>
      <c r="J31" s="296" t="s">
        <v>24</v>
      </c>
      <c r="K31" s="307">
        <f>E23</f>
        <v>1075</v>
      </c>
      <c r="L31" s="299">
        <f>IF(K31=0,0,(K30/K31))</f>
        <v>0.79069767441860461</v>
      </c>
      <c r="M31" s="296"/>
      <c r="N31" s="300">
        <f>IF(N30=0,0,((N32-N30)*(L31-L30)/(L32-L30))+N30)</f>
        <v>68.451690359745044</v>
      </c>
      <c r="O31" s="296"/>
      <c r="P31" s="78"/>
      <c r="Q31" s="78"/>
      <c r="R31" s="43"/>
      <c r="S31" s="40"/>
      <c r="T31" s="16"/>
      <c r="U31" s="16"/>
      <c r="V31" s="15"/>
      <c r="W31" s="16"/>
      <c r="X31" s="16"/>
      <c r="Y31" s="3"/>
      <c r="Z31" s="3"/>
      <c r="AA31" s="3"/>
      <c r="AB31" s="3"/>
      <c r="AC31" s="3"/>
      <c r="AD31" s="3"/>
      <c r="AE31" s="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</row>
    <row r="32" spans="1:117" ht="25.5" customHeight="1">
      <c r="A32" s="3"/>
      <c r="B32" s="76"/>
      <c r="C32" s="203" t="s">
        <v>64</v>
      </c>
      <c r="D32" s="209" t="s">
        <v>65</v>
      </c>
      <c r="E32" s="213">
        <v>14</v>
      </c>
      <c r="F32" s="218"/>
      <c r="G32" s="191"/>
      <c r="I32" s="301"/>
      <c r="J32" s="302"/>
      <c r="K32" s="303"/>
      <c r="L32" s="304">
        <v>0.9</v>
      </c>
      <c r="M32" s="304">
        <v>68</v>
      </c>
      <c r="N32" s="305">
        <f>IF(N28=0,0,(((N28-M28)*(O32-M32)/(O28-M28)))+M32)</f>
        <v>76.211731044349065</v>
      </c>
      <c r="O32" s="304">
        <v>88</v>
      </c>
      <c r="P32" s="78"/>
      <c r="Q32" s="78"/>
      <c r="R32" s="43"/>
      <c r="S32" s="38"/>
      <c r="T32" s="31"/>
      <c r="U32" s="32"/>
      <c r="V32" s="15"/>
      <c r="W32" s="16"/>
      <c r="X32" s="16"/>
      <c r="Y32" s="3"/>
      <c r="Z32" s="3"/>
      <c r="AA32" s="3"/>
      <c r="AB32" s="3"/>
      <c r="AC32" s="3"/>
      <c r="AD32" s="3"/>
      <c r="AE32" s="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</row>
    <row r="33" spans="1:117" ht="25.5" customHeight="1">
      <c r="A33" s="3"/>
      <c r="B33" s="76"/>
      <c r="C33" s="204" t="s">
        <v>66</v>
      </c>
      <c r="D33" s="210" t="s">
        <v>67</v>
      </c>
      <c r="E33" s="214">
        <v>9</v>
      </c>
      <c r="F33" s="219"/>
      <c r="G33" s="191"/>
      <c r="H33" s="142"/>
      <c r="I33" s="141"/>
      <c r="J33" s="129"/>
      <c r="K33" s="45"/>
      <c r="L33" s="43"/>
      <c r="M33" s="71"/>
      <c r="N33" s="52"/>
      <c r="O33" s="43"/>
      <c r="P33" s="78"/>
      <c r="Q33" s="78"/>
      <c r="R33" s="43"/>
      <c r="S33" s="38"/>
      <c r="T33" s="31"/>
      <c r="U33" s="32"/>
      <c r="V33" s="15"/>
      <c r="W33" s="16"/>
      <c r="X33" s="16"/>
      <c r="Y33" s="3"/>
      <c r="Z33" s="3"/>
      <c r="AA33" s="3"/>
      <c r="AB33" s="3"/>
      <c r="AC33" s="3"/>
      <c r="AD33" s="3"/>
      <c r="AE33" s="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25.5" customHeight="1">
      <c r="A34" s="5"/>
      <c r="B34" s="76"/>
      <c r="C34" s="205" t="s">
        <v>68</v>
      </c>
      <c r="D34" s="211" t="s">
        <v>69</v>
      </c>
      <c r="E34" s="215">
        <v>10</v>
      </c>
      <c r="F34" s="219"/>
      <c r="G34" s="192"/>
      <c r="H34" s="110"/>
      <c r="I34" s="111"/>
      <c r="J34" s="143"/>
      <c r="K34" s="63"/>
      <c r="L34" s="43"/>
      <c r="M34" s="71"/>
      <c r="N34" s="49"/>
      <c r="O34" s="43"/>
      <c r="P34" s="78"/>
      <c r="Q34" s="78"/>
      <c r="R34" s="43"/>
      <c r="S34" s="38"/>
      <c r="T34" s="31"/>
      <c r="U34" s="32"/>
      <c r="V34" s="15"/>
      <c r="W34" s="16"/>
      <c r="X34" s="16"/>
      <c r="Y34" s="3"/>
      <c r="Z34" s="3"/>
      <c r="AA34" s="3"/>
      <c r="AB34" s="3"/>
      <c r="AC34" s="3"/>
      <c r="AD34" s="3"/>
      <c r="AE34" s="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25.5" customHeight="1">
      <c r="A35" s="8"/>
      <c r="B35" s="76"/>
      <c r="C35" s="204" t="s">
        <v>70</v>
      </c>
      <c r="D35" s="211" t="s">
        <v>71</v>
      </c>
      <c r="E35" s="215">
        <v>1.45</v>
      </c>
      <c r="F35" s="220"/>
      <c r="G35" s="112"/>
      <c r="H35" s="112"/>
      <c r="I35" s="111"/>
      <c r="J35" s="144"/>
      <c r="K35" s="50"/>
      <c r="L35" s="43"/>
      <c r="M35" s="71"/>
      <c r="N35" s="77"/>
      <c r="O35" s="43"/>
      <c r="P35" s="78"/>
      <c r="Q35" s="78"/>
      <c r="R35" s="43"/>
      <c r="S35" s="38"/>
      <c r="T35" s="31"/>
      <c r="U35" s="32"/>
      <c r="V35" s="15"/>
      <c r="W35" s="16"/>
      <c r="X35" s="16"/>
      <c r="Y35" s="3"/>
      <c r="Z35" s="3"/>
      <c r="AA35" s="3"/>
      <c r="AB35" s="3"/>
      <c r="AC35" s="3"/>
      <c r="AD35" s="3"/>
      <c r="AE35" s="3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</row>
    <row r="36" spans="1:117" ht="25.5" customHeight="1">
      <c r="A36" s="8"/>
      <c r="B36" s="76"/>
      <c r="C36" s="205" t="s">
        <v>72</v>
      </c>
      <c r="D36" s="211"/>
      <c r="E36" s="314">
        <f>1-(0.42*(E32-5)/100)</f>
        <v>0.96219999999999994</v>
      </c>
      <c r="F36" s="219"/>
      <c r="G36" s="2"/>
      <c r="H36" s="2"/>
      <c r="I36" s="141"/>
      <c r="J36" s="128"/>
      <c r="K36" s="50"/>
      <c r="L36" s="43"/>
      <c r="M36" s="71"/>
      <c r="N36" s="77"/>
      <c r="O36" s="43"/>
      <c r="P36" s="78"/>
      <c r="Q36" s="78"/>
      <c r="R36" s="43"/>
      <c r="S36" s="38"/>
      <c r="T36" s="31"/>
      <c r="U36" s="32"/>
      <c r="V36" s="15"/>
      <c r="W36" s="16"/>
      <c r="X36" s="16"/>
      <c r="Y36" s="3"/>
      <c r="Z36" s="3"/>
      <c r="AA36" s="3"/>
      <c r="AB36" s="3"/>
      <c r="AC36" s="3"/>
      <c r="AD36" s="3"/>
      <c r="AE36" s="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</row>
    <row r="37" spans="1:117" ht="25.5" customHeight="1">
      <c r="A37" s="8"/>
      <c r="B37" s="76"/>
      <c r="C37" s="205" t="s">
        <v>73</v>
      </c>
      <c r="D37" s="211" t="s">
        <v>74</v>
      </c>
      <c r="E37" s="315">
        <f>E32*E33*E34*E35*E36</f>
        <v>1757.9394</v>
      </c>
      <c r="F37" s="221"/>
      <c r="G37" s="2"/>
      <c r="H37" s="2"/>
      <c r="I37" s="2"/>
      <c r="J37" s="2"/>
      <c r="K37" s="50"/>
      <c r="L37" s="43"/>
      <c r="M37" s="71"/>
      <c r="N37" s="77"/>
      <c r="O37" s="43"/>
      <c r="P37" s="78"/>
      <c r="Q37" s="78"/>
      <c r="R37" s="43"/>
      <c r="S37" s="38"/>
      <c r="T37" s="32"/>
      <c r="U37" s="32"/>
      <c r="V37" s="15"/>
      <c r="W37" s="16"/>
      <c r="X37" s="16"/>
      <c r="Y37" s="3"/>
      <c r="Z37" s="3"/>
      <c r="AA37" s="3"/>
      <c r="AB37" s="3"/>
      <c r="AC37" s="3"/>
      <c r="AD37" s="3"/>
      <c r="AE37" s="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</row>
    <row r="38" spans="1:117" ht="25.5" customHeight="1">
      <c r="A38" s="8"/>
      <c r="B38" s="76"/>
      <c r="C38" s="205" t="s">
        <v>75</v>
      </c>
      <c r="D38" s="211" t="s">
        <v>76</v>
      </c>
      <c r="E38" s="215">
        <v>10</v>
      </c>
      <c r="F38" s="221"/>
      <c r="G38" s="131"/>
      <c r="H38" s="132"/>
      <c r="I38" s="139"/>
      <c r="J38" s="197"/>
      <c r="K38" s="45"/>
      <c r="L38" s="43"/>
      <c r="M38" s="71"/>
      <c r="N38" s="43"/>
      <c r="O38" s="43"/>
      <c r="P38" s="78"/>
      <c r="Q38" s="78"/>
      <c r="R38" s="43"/>
      <c r="S38" s="38"/>
      <c r="T38" s="32"/>
      <c r="U38" s="32"/>
      <c r="V38" s="15"/>
      <c r="W38" s="16"/>
      <c r="X38" s="16"/>
      <c r="Y38" s="3"/>
      <c r="Z38" s="3"/>
      <c r="AA38" s="3"/>
      <c r="AB38" s="3"/>
      <c r="AC38" s="3"/>
      <c r="AD38" s="3"/>
      <c r="AE38" s="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</row>
    <row r="39" spans="1:117" ht="25.5" customHeight="1">
      <c r="A39" s="8"/>
      <c r="B39" s="76"/>
      <c r="C39" s="205" t="s">
        <v>77</v>
      </c>
      <c r="D39" s="211" t="s">
        <v>76</v>
      </c>
      <c r="E39" s="316">
        <v>50</v>
      </c>
      <c r="F39" s="220"/>
      <c r="G39" s="131"/>
      <c r="H39" s="132"/>
      <c r="I39" s="133"/>
      <c r="J39" s="197"/>
      <c r="K39" s="63"/>
      <c r="L39" s="43"/>
      <c r="M39" s="71"/>
      <c r="N39" s="43"/>
      <c r="O39" s="43"/>
      <c r="P39" s="78"/>
      <c r="Q39" s="78"/>
      <c r="R39" s="43"/>
      <c r="S39" s="38"/>
      <c r="T39" s="32"/>
      <c r="U39" s="32"/>
      <c r="V39" s="15"/>
      <c r="W39" s="16"/>
      <c r="X39" s="13"/>
      <c r="Y39" s="3"/>
      <c r="Z39" s="3"/>
      <c r="AA39" s="3"/>
      <c r="AB39" s="3"/>
      <c r="AC39" s="3"/>
      <c r="AD39" s="3"/>
      <c r="AE39" s="3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</row>
    <row r="40" spans="1:117" ht="25.5" customHeight="1">
      <c r="A40" s="8"/>
      <c r="B40" s="76"/>
      <c r="C40" s="205" t="s">
        <v>78</v>
      </c>
      <c r="D40" s="211" t="s">
        <v>76</v>
      </c>
      <c r="E40" s="215">
        <v>40</v>
      </c>
      <c r="F40" s="221"/>
      <c r="G40" s="132"/>
      <c r="H40" s="131"/>
      <c r="I40" s="134"/>
      <c r="J40" s="198"/>
      <c r="K40" s="50"/>
      <c r="L40" s="43"/>
      <c r="M40" s="71"/>
      <c r="N40" s="43"/>
      <c r="O40" s="43"/>
      <c r="P40" s="78"/>
      <c r="Q40" s="78"/>
      <c r="R40" s="43"/>
      <c r="S40" s="38"/>
      <c r="T40" s="32"/>
      <c r="U40" s="31"/>
      <c r="V40" s="17"/>
      <c r="W40" s="13"/>
      <c r="X40" s="17"/>
      <c r="Y40" s="3"/>
      <c r="Z40" s="3"/>
      <c r="AA40" s="3"/>
      <c r="AB40" s="3"/>
      <c r="AC40" s="3"/>
      <c r="AD40" s="3"/>
      <c r="AE40" s="3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</row>
    <row r="41" spans="1:117" ht="25.5" customHeight="1">
      <c r="A41" s="8"/>
      <c r="B41" s="76"/>
      <c r="C41" s="206" t="s">
        <v>79</v>
      </c>
      <c r="D41" s="211" t="s">
        <v>80</v>
      </c>
      <c r="E41" s="315">
        <f>E37*(E39-E38)</f>
        <v>70317.576000000001</v>
      </c>
      <c r="F41" s="221"/>
      <c r="G41" s="130"/>
      <c r="H41" s="130"/>
      <c r="I41" s="130"/>
      <c r="J41" s="199"/>
      <c r="K41" s="44"/>
      <c r="L41" s="43"/>
      <c r="M41" s="79"/>
      <c r="N41" s="43"/>
      <c r="O41" s="74"/>
      <c r="P41" s="43"/>
      <c r="Q41" s="43"/>
      <c r="R41" s="80"/>
      <c r="S41" s="38"/>
      <c r="T41" s="33"/>
      <c r="U41" s="31"/>
      <c r="V41" s="19"/>
      <c r="W41" s="19"/>
      <c r="X41" s="19"/>
      <c r="Y41" s="3"/>
      <c r="Z41" s="3"/>
      <c r="AA41" s="3"/>
      <c r="AB41" s="3"/>
      <c r="AC41" s="3"/>
      <c r="AD41" s="3"/>
      <c r="AE41" s="3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</row>
    <row r="42" spans="1:117" ht="25.5" customHeight="1">
      <c r="A42" s="8"/>
      <c r="B42" s="76"/>
      <c r="C42" s="206" t="s">
        <v>81</v>
      </c>
      <c r="D42" s="211" t="s">
        <v>82</v>
      </c>
      <c r="E42" s="316">
        <v>1.5</v>
      </c>
      <c r="F42" s="222"/>
      <c r="G42" s="200"/>
      <c r="H42" s="200"/>
      <c r="I42" s="200"/>
      <c r="J42" s="200"/>
      <c r="K42" s="46"/>
      <c r="L42" s="43"/>
      <c r="M42" s="79"/>
      <c r="N42" s="69"/>
      <c r="O42" s="72"/>
      <c r="P42" s="55"/>
      <c r="Q42" s="69"/>
      <c r="R42" s="80"/>
      <c r="S42" s="38"/>
      <c r="T42" s="32"/>
      <c r="U42" s="34"/>
      <c r="V42" s="18"/>
      <c r="W42" s="18"/>
      <c r="X42" s="18"/>
      <c r="Y42" s="3"/>
      <c r="Z42" s="3"/>
      <c r="AA42" s="3"/>
      <c r="AB42" s="3"/>
      <c r="AC42" s="3"/>
      <c r="AD42" s="3"/>
      <c r="AE42" s="3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</row>
    <row r="43" spans="1:117" ht="25.5" customHeight="1">
      <c r="A43" s="8"/>
      <c r="B43" s="76"/>
      <c r="C43" s="206" t="s">
        <v>83</v>
      </c>
      <c r="D43" s="211" t="s">
        <v>84</v>
      </c>
      <c r="E43" s="316">
        <v>80</v>
      </c>
      <c r="F43" s="223"/>
      <c r="G43" s="135"/>
      <c r="H43" s="135"/>
      <c r="I43" s="135"/>
      <c r="J43" s="201"/>
      <c r="K43" s="45"/>
      <c r="L43" s="43"/>
      <c r="M43" s="79"/>
      <c r="N43" s="81"/>
      <c r="O43" s="72"/>
      <c r="P43" s="55"/>
      <c r="Q43" s="69"/>
      <c r="R43" s="82"/>
      <c r="S43" s="38"/>
      <c r="T43" s="32"/>
      <c r="U43" s="34"/>
      <c r="V43" s="18"/>
      <c r="W43" s="18"/>
      <c r="X43" s="18"/>
      <c r="Y43" s="3"/>
      <c r="Z43" s="3"/>
      <c r="AA43" s="3"/>
      <c r="AB43" s="3"/>
      <c r="AC43" s="3"/>
      <c r="AD43" s="3"/>
      <c r="AE43" s="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ht="25.5" customHeight="1">
      <c r="A44" s="8"/>
      <c r="B44" s="76"/>
      <c r="C44" s="206" t="s">
        <v>85</v>
      </c>
      <c r="D44" s="211" t="s">
        <v>126</v>
      </c>
      <c r="E44" s="314">
        <f>(E41/(2*0.8))/1000</f>
        <v>43.948484999999998</v>
      </c>
      <c r="F44" s="245"/>
      <c r="G44" s="110"/>
      <c r="H44" s="110"/>
      <c r="I44" s="195"/>
      <c r="J44" s="143"/>
      <c r="K44" s="63"/>
      <c r="L44" s="43"/>
      <c r="M44" s="79"/>
      <c r="N44" s="83"/>
      <c r="O44" s="83"/>
      <c r="P44" s="81"/>
      <c r="Q44" s="84"/>
      <c r="R44" s="85"/>
      <c r="S44" s="40"/>
      <c r="T44" s="35"/>
      <c r="U44" s="34"/>
      <c r="V44" s="18"/>
      <c r="W44" s="18"/>
      <c r="X44" s="18"/>
      <c r="Y44" s="3"/>
      <c r="Z44" s="3"/>
      <c r="AA44" s="3"/>
      <c r="AB44" s="3"/>
      <c r="AC44" s="3"/>
      <c r="AD44" s="3"/>
      <c r="AE44" s="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25.5" customHeight="1">
      <c r="A45" s="8"/>
      <c r="B45" s="65"/>
      <c r="C45" s="206" t="s">
        <v>87</v>
      </c>
      <c r="D45" s="211" t="s">
        <v>88</v>
      </c>
      <c r="E45" s="214">
        <v>90</v>
      </c>
      <c r="F45" s="224"/>
      <c r="G45" s="142"/>
      <c r="H45" s="142"/>
      <c r="I45" s="114"/>
      <c r="J45" s="143"/>
      <c r="K45" s="46"/>
      <c r="L45" s="43"/>
      <c r="M45" s="79"/>
      <c r="N45" s="84"/>
      <c r="O45" s="84"/>
      <c r="P45" s="84"/>
      <c r="Q45" s="84"/>
      <c r="R45" s="84"/>
      <c r="S45" s="38"/>
      <c r="T45" s="35"/>
      <c r="U45" s="34"/>
      <c r="V45" s="18"/>
      <c r="W45" s="18"/>
      <c r="X45" s="18"/>
      <c r="Y45" s="3"/>
      <c r="Z45" s="3"/>
      <c r="AA45" s="3"/>
      <c r="AB45" s="3"/>
      <c r="AC45" s="3"/>
      <c r="AD45" s="3"/>
      <c r="AE45" s="3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ht="25.5" customHeight="1">
      <c r="A46" s="8"/>
      <c r="B46" s="65"/>
      <c r="C46" s="206" t="s">
        <v>89</v>
      </c>
      <c r="D46" s="211" t="s">
        <v>90</v>
      </c>
      <c r="E46" s="316">
        <f>E37*60/E45</f>
        <v>1171.9595999999999</v>
      </c>
      <c r="F46" s="246">
        <v>1200</v>
      </c>
      <c r="G46" s="142"/>
      <c r="H46" s="142"/>
      <c r="I46" s="114"/>
      <c r="J46" s="143"/>
      <c r="K46" s="53"/>
      <c r="L46" s="355"/>
      <c r="M46" s="355"/>
      <c r="N46" s="355"/>
      <c r="O46" s="355"/>
      <c r="P46" s="355"/>
      <c r="Q46" s="355"/>
      <c r="R46" s="84"/>
      <c r="S46" s="38"/>
      <c r="T46" s="35"/>
      <c r="U46" s="34"/>
      <c r="V46" s="18"/>
      <c r="W46" s="18"/>
      <c r="X46" s="18"/>
      <c r="Y46" s="3"/>
      <c r="Z46" s="3"/>
      <c r="AA46" s="3"/>
      <c r="AB46" s="3"/>
      <c r="AC46" s="3"/>
      <c r="AD46" s="3"/>
      <c r="AE46" s="3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ht="25.5" customHeight="1">
      <c r="A47" s="8"/>
      <c r="B47" s="86"/>
      <c r="C47" s="206" t="s">
        <v>91</v>
      </c>
      <c r="D47" s="211" t="s">
        <v>90</v>
      </c>
      <c r="E47" s="316">
        <f>(F46*G47)+(E32*3.5)</f>
        <v>49</v>
      </c>
      <c r="F47" s="224"/>
      <c r="G47" s="142"/>
      <c r="H47" s="142"/>
      <c r="I47" s="114"/>
      <c r="J47" s="140"/>
      <c r="K47" s="46"/>
      <c r="L47" s="43"/>
      <c r="M47" s="79"/>
      <c r="N47" s="55"/>
      <c r="O47" s="56"/>
      <c r="P47" s="55"/>
      <c r="Q47" s="55"/>
      <c r="R47" s="57"/>
      <c r="S47" s="38"/>
      <c r="T47" s="35"/>
      <c r="U47" s="34"/>
      <c r="V47" s="18"/>
      <c r="W47" s="18"/>
      <c r="X47" s="18"/>
      <c r="Y47" s="3"/>
      <c r="Z47" s="3"/>
      <c r="AA47" s="3"/>
      <c r="AB47" s="3"/>
      <c r="AC47" s="3"/>
      <c r="AD47" s="3"/>
      <c r="AE47" s="3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ht="25.5" customHeight="1">
      <c r="A48" s="8"/>
      <c r="B48" s="86"/>
      <c r="C48" s="207" t="s">
        <v>92</v>
      </c>
      <c r="D48" s="208" t="s">
        <v>90</v>
      </c>
      <c r="E48" s="317">
        <f>F46*4/100</f>
        <v>48</v>
      </c>
      <c r="F48" s="247">
        <v>50</v>
      </c>
      <c r="G48" s="110"/>
      <c r="H48" s="110"/>
      <c r="I48" s="195"/>
      <c r="J48" s="144"/>
      <c r="K48" s="45"/>
      <c r="L48" s="43"/>
      <c r="M48" s="79"/>
      <c r="N48" s="69"/>
      <c r="O48" s="72"/>
      <c r="P48" s="55"/>
      <c r="Q48" s="70"/>
      <c r="R48" s="80"/>
      <c r="S48" s="38"/>
      <c r="T48" s="36"/>
      <c r="U48" s="34"/>
      <c r="V48" s="18"/>
      <c r="W48" s="18"/>
      <c r="X48" s="18"/>
      <c r="Y48" s="3"/>
      <c r="Z48" s="3"/>
      <c r="AA48" s="3"/>
      <c r="AB48" s="3"/>
      <c r="AC48" s="3"/>
      <c r="AD48" s="3"/>
      <c r="AE48" s="3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:117" ht="25.5" customHeight="1">
      <c r="A49" s="8"/>
      <c r="B49" s="86"/>
      <c r="G49" s="2"/>
      <c r="H49" s="2"/>
      <c r="I49" s="2"/>
      <c r="J49" s="2"/>
      <c r="K49" s="90"/>
      <c r="L49" s="65"/>
      <c r="M49" s="91"/>
      <c r="N49" s="69"/>
      <c r="O49" s="72"/>
      <c r="P49" s="55"/>
      <c r="Q49" s="70"/>
      <c r="R49" s="80"/>
      <c r="S49" s="38"/>
      <c r="T49" s="36"/>
      <c r="U49" s="34"/>
      <c r="V49" s="18"/>
      <c r="W49" s="18"/>
      <c r="X49" s="18"/>
      <c r="Y49" s="3"/>
      <c r="Z49" s="3"/>
      <c r="AA49" s="3"/>
      <c r="AB49" s="3"/>
      <c r="AC49" s="3"/>
      <c r="AD49" s="3"/>
      <c r="AE49" s="3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:117" ht="25.5" customHeight="1">
      <c r="A50" s="8"/>
      <c r="B50" s="88"/>
      <c r="C50" s="254" t="s">
        <v>105</v>
      </c>
      <c r="D50" s="107"/>
      <c r="E50" s="107"/>
      <c r="F50" s="107"/>
      <c r="G50" s="107"/>
      <c r="H50" s="107"/>
      <c r="I50" s="196"/>
      <c r="J50" s="248"/>
      <c r="K50" s="65"/>
      <c r="L50" s="65"/>
      <c r="M50" s="65"/>
      <c r="N50" s="69"/>
      <c r="O50" s="72"/>
      <c r="P50" s="55"/>
      <c r="Q50" s="70"/>
      <c r="R50" s="80"/>
      <c r="S50" s="38"/>
      <c r="T50" s="36"/>
      <c r="U50" s="34"/>
      <c r="V50" s="18"/>
      <c r="W50" s="18"/>
      <c r="X50" s="18"/>
      <c r="Y50" s="3"/>
      <c r="Z50" s="3"/>
      <c r="AA50" s="3"/>
      <c r="AB50" s="3"/>
      <c r="AC50" s="3"/>
      <c r="AD50" s="3"/>
      <c r="AE50" s="3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:117" ht="25.5" customHeight="1">
      <c r="A51" s="8"/>
      <c r="B51" s="92"/>
      <c r="C51" s="240" t="s">
        <v>97</v>
      </c>
      <c r="D51" s="243" t="s">
        <v>98</v>
      </c>
      <c r="E51" s="318">
        <f>E44+E29</f>
        <v>66.480990647678553</v>
      </c>
      <c r="F51" s="236"/>
      <c r="G51" s="125"/>
      <c r="H51" s="125"/>
      <c r="I51" s="125"/>
      <c r="J51" s="249"/>
      <c r="K51" s="89"/>
      <c r="L51" s="65"/>
      <c r="M51" s="65"/>
      <c r="N51" s="69"/>
      <c r="O51" s="72"/>
      <c r="P51" s="55"/>
      <c r="Q51" s="69"/>
      <c r="R51" s="80"/>
      <c r="S51" s="38"/>
      <c r="T51" s="36"/>
      <c r="U51" s="34"/>
      <c r="V51" s="18"/>
      <c r="W51" s="18"/>
      <c r="X51" s="18"/>
      <c r="Y51" s="3"/>
      <c r="Z51" s="3"/>
      <c r="AA51" s="3"/>
      <c r="AB51" s="3"/>
      <c r="AC51" s="3"/>
      <c r="AD51" s="3"/>
      <c r="AE51" s="3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:117" ht="25.5" customHeight="1">
      <c r="A52" s="8"/>
      <c r="B52" s="93"/>
      <c r="C52" s="241" t="s">
        <v>99</v>
      </c>
      <c r="D52" s="211" t="s">
        <v>94</v>
      </c>
      <c r="E52" s="319">
        <f>E51*0.7</f>
        <v>46.536693453374987</v>
      </c>
      <c r="F52" s="236"/>
      <c r="G52" s="125"/>
      <c r="H52" s="125"/>
      <c r="I52" s="136"/>
      <c r="J52" s="250"/>
      <c r="K52" s="65"/>
      <c r="L52" s="94"/>
      <c r="M52" s="94"/>
      <c r="N52" s="69"/>
      <c r="O52" s="72"/>
      <c r="P52" s="55"/>
      <c r="Q52" s="69"/>
      <c r="R52" s="80"/>
      <c r="S52" s="38"/>
      <c r="T52" s="36"/>
      <c r="U52" s="34"/>
      <c r="V52" s="18"/>
      <c r="W52" s="18"/>
      <c r="X52" s="18"/>
      <c r="Y52" s="3"/>
      <c r="Z52" s="3"/>
      <c r="AA52" s="3"/>
      <c r="AB52" s="3"/>
      <c r="AC52" s="3"/>
      <c r="AD52" s="3"/>
      <c r="AE52" s="3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:117" ht="25.5" customHeight="1">
      <c r="A53" s="8"/>
      <c r="B53" s="93"/>
      <c r="C53" s="242" t="s">
        <v>95</v>
      </c>
      <c r="D53" s="211" t="s">
        <v>123</v>
      </c>
      <c r="E53" s="320">
        <f>O19</f>
        <v>2.6435185185185186</v>
      </c>
      <c r="F53" s="236"/>
      <c r="G53" s="125"/>
      <c r="H53" s="125"/>
      <c r="I53" s="136"/>
      <c r="J53" s="251"/>
      <c r="K53" s="95"/>
      <c r="L53" s="95"/>
      <c r="M53" s="95"/>
      <c r="N53" s="81"/>
      <c r="O53" s="72"/>
      <c r="P53" s="55"/>
      <c r="Q53" s="69"/>
      <c r="R53" s="82"/>
      <c r="S53" s="38"/>
      <c r="T53" s="36"/>
      <c r="U53" s="34"/>
      <c r="V53" s="18"/>
      <c r="W53" s="18"/>
      <c r="X53" s="18"/>
      <c r="Y53" s="3"/>
      <c r="Z53" s="3"/>
      <c r="AA53" s="3"/>
      <c r="AB53" s="3"/>
      <c r="AC53" s="3"/>
      <c r="AD53" s="3"/>
      <c r="AE53" s="3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:117" ht="25.5" customHeight="1">
      <c r="A54" s="8"/>
      <c r="B54" s="96"/>
      <c r="C54" s="242" t="s">
        <v>108</v>
      </c>
      <c r="D54" s="211" t="s">
        <v>22</v>
      </c>
      <c r="E54" s="321">
        <f>E52/E53</f>
        <v>17.60407318026094</v>
      </c>
      <c r="F54" s="236"/>
      <c r="G54" s="125"/>
      <c r="H54" s="125"/>
      <c r="I54" s="136"/>
      <c r="J54" s="249"/>
      <c r="K54" s="95"/>
      <c r="L54" s="95"/>
      <c r="M54" s="95"/>
      <c r="N54" s="83"/>
      <c r="O54" s="83"/>
      <c r="P54" s="81"/>
      <c r="Q54" s="84"/>
      <c r="R54" s="84"/>
      <c r="S54" s="38"/>
      <c r="T54" s="36"/>
      <c r="U54" s="34"/>
      <c r="V54" s="18"/>
      <c r="W54" s="18"/>
      <c r="X54" s="18"/>
      <c r="Y54" s="3"/>
      <c r="Z54" s="3"/>
      <c r="AA54" s="3"/>
      <c r="AB54" s="3"/>
      <c r="AC54" s="3"/>
      <c r="AD54" s="3"/>
      <c r="AE54" s="3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:117" ht="25.5" customHeight="1">
      <c r="A55" s="8"/>
      <c r="B55" s="96"/>
      <c r="C55" s="242" t="s">
        <v>101</v>
      </c>
      <c r="D55" s="353" t="s">
        <v>127</v>
      </c>
      <c r="E55" s="354"/>
      <c r="G55" s="132"/>
      <c r="H55" s="132"/>
      <c r="I55" s="127"/>
      <c r="J55" s="252"/>
      <c r="K55" s="87"/>
      <c r="L55" s="87"/>
      <c r="M55" s="87"/>
      <c r="N55" s="84"/>
      <c r="O55" s="84"/>
      <c r="P55" s="84"/>
      <c r="Q55" s="84"/>
      <c r="R55" s="84"/>
      <c r="S55" s="14"/>
      <c r="T55" s="36"/>
      <c r="U55" s="34"/>
      <c r="V55" s="18"/>
      <c r="W55" s="18"/>
      <c r="X55" s="18"/>
      <c r="Y55" s="3"/>
      <c r="Z55" s="3"/>
      <c r="AA55" s="3"/>
      <c r="AB55" s="3"/>
      <c r="AC55" s="3"/>
      <c r="AD55" s="3"/>
      <c r="AE55" s="3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:117" ht="25.5" customHeight="1">
      <c r="A56" s="8"/>
      <c r="B56" s="96"/>
      <c r="C56" s="255" t="s">
        <v>102</v>
      </c>
      <c r="D56" s="322" t="s">
        <v>22</v>
      </c>
      <c r="E56" s="323">
        <v>2.4</v>
      </c>
      <c r="F56" s="238"/>
      <c r="G56" s="132"/>
      <c r="H56" s="131"/>
      <c r="I56" s="137"/>
      <c r="J56" s="253"/>
      <c r="K56" s="55"/>
      <c r="L56" s="81"/>
      <c r="M56" s="84"/>
      <c r="N56" s="62"/>
      <c r="O56" s="83"/>
      <c r="P56" s="55"/>
      <c r="Q56" s="81"/>
      <c r="R56" s="84"/>
      <c r="S56" s="14"/>
      <c r="T56" s="36"/>
      <c r="U56" s="34"/>
      <c r="V56" s="18"/>
      <c r="W56" s="18"/>
      <c r="X56" s="18"/>
      <c r="Y56" s="3"/>
      <c r="Z56" s="3"/>
      <c r="AA56" s="3"/>
      <c r="AB56" s="3"/>
      <c r="AC56" s="3"/>
      <c r="AD56" s="3"/>
      <c r="AE56" s="3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:117" ht="25.5" customHeight="1">
      <c r="A57" s="8"/>
      <c r="B57" s="98"/>
      <c r="C57" s="255" t="s">
        <v>103</v>
      </c>
      <c r="D57" s="324" t="s">
        <v>22</v>
      </c>
      <c r="E57" s="325">
        <v>2.2000000000000002</v>
      </c>
      <c r="G57" s="107"/>
      <c r="H57" s="107"/>
      <c r="N57" s="81"/>
      <c r="O57" s="66"/>
      <c r="P57" s="66"/>
      <c r="Q57" s="97"/>
      <c r="R57" s="99"/>
      <c r="S57" s="37"/>
      <c r="T57" s="36"/>
      <c r="U57" s="34"/>
      <c r="V57" s="18"/>
      <c r="W57" s="18"/>
      <c r="X57" s="18"/>
      <c r="Y57" s="3"/>
      <c r="Z57" s="3"/>
      <c r="AA57" s="3"/>
      <c r="AB57" s="3"/>
      <c r="AC57" s="3"/>
      <c r="AD57" s="3"/>
      <c r="AE57" s="3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ht="25.5" customHeight="1">
      <c r="A58" s="8"/>
      <c r="B58" s="98"/>
      <c r="C58" s="256" t="s">
        <v>104</v>
      </c>
      <c r="D58" s="288" t="s">
        <v>84</v>
      </c>
      <c r="E58" s="325">
        <v>75</v>
      </c>
      <c r="F58" s="194"/>
      <c r="I58" s="258" t="s">
        <v>111</v>
      </c>
      <c r="K58" s="87"/>
      <c r="L58" s="193"/>
      <c r="M58" s="193"/>
      <c r="N58" s="100"/>
      <c r="O58" s="100"/>
      <c r="P58" s="100"/>
      <c r="Q58" s="100"/>
      <c r="R58" s="100"/>
      <c r="S58" s="37"/>
      <c r="T58" s="36"/>
      <c r="U58" s="34"/>
      <c r="V58" s="18"/>
      <c r="W58" s="18"/>
      <c r="X58" s="18"/>
      <c r="Y58" s="3"/>
      <c r="Z58" s="3"/>
      <c r="AA58" s="3"/>
      <c r="AB58" s="3"/>
      <c r="AC58" s="3"/>
      <c r="AD58" s="3"/>
      <c r="AE58" s="3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:117" ht="25.5" customHeight="1">
      <c r="A59" s="8"/>
      <c r="B59" s="98"/>
      <c r="C59" s="257" t="s">
        <v>106</v>
      </c>
      <c r="D59" s="187" t="s">
        <v>107</v>
      </c>
      <c r="E59" s="326">
        <f>E54/(E57*(E58/100))</f>
        <v>10.669135260764206</v>
      </c>
      <c r="F59" s="327">
        <v>11</v>
      </c>
      <c r="I59" s="188" t="s">
        <v>117</v>
      </c>
      <c r="J59" s="261"/>
      <c r="K59" s="262"/>
      <c r="L59" s="345" t="s">
        <v>118</v>
      </c>
      <c r="M59" s="346"/>
      <c r="N59" s="98"/>
      <c r="O59" s="98"/>
      <c r="P59" s="98"/>
      <c r="Q59" s="98"/>
      <c r="R59" s="98"/>
      <c r="S59" s="27"/>
      <c r="T59" s="36"/>
      <c r="U59" s="34"/>
      <c r="V59" s="18"/>
      <c r="W59" s="18"/>
      <c r="X59" s="18"/>
      <c r="Y59" s="3"/>
      <c r="Z59" s="3"/>
      <c r="AA59" s="3"/>
      <c r="AB59" s="3"/>
      <c r="AC59" s="3"/>
      <c r="AD59" s="3"/>
      <c r="AE59" s="3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:117" ht="25.5" customHeight="1">
      <c r="A60" s="8"/>
      <c r="B60" s="98"/>
      <c r="I60" s="268" t="s">
        <v>113</v>
      </c>
      <c r="J60" s="269"/>
      <c r="K60" s="270"/>
      <c r="L60" s="329" t="s">
        <v>114</v>
      </c>
      <c r="M60" s="327" t="s">
        <v>119</v>
      </c>
      <c r="N60" s="98"/>
      <c r="O60" s="98"/>
      <c r="P60" s="98"/>
      <c r="Q60" s="98"/>
      <c r="R60" s="98"/>
      <c r="S60" s="27"/>
      <c r="T60" s="36"/>
      <c r="U60" s="34"/>
      <c r="V60" s="18"/>
      <c r="W60" s="18"/>
      <c r="X60" s="18"/>
      <c r="Y60" s="3"/>
      <c r="Z60" s="3"/>
      <c r="AA60" s="3"/>
      <c r="AB60" s="3"/>
      <c r="AC60" s="3"/>
      <c r="AD60" s="3"/>
      <c r="AE60" s="3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ht="25.5" customHeight="1">
      <c r="A61" s="8"/>
      <c r="B61" s="98"/>
      <c r="C61" s="258" t="s">
        <v>109</v>
      </c>
      <c r="F61" s="193" t="s">
        <v>94</v>
      </c>
      <c r="G61" s="193" t="s">
        <v>107</v>
      </c>
      <c r="I61" s="255" t="s">
        <v>112</v>
      </c>
      <c r="J61" s="200"/>
      <c r="K61" s="263"/>
      <c r="L61" s="260" t="s">
        <v>86</v>
      </c>
      <c r="M61" s="328">
        <f>E63</f>
        <v>9.6000000000000014</v>
      </c>
      <c r="N61" s="98"/>
      <c r="O61" s="98"/>
      <c r="P61" s="98"/>
      <c r="Q61" s="98"/>
      <c r="R61" s="98"/>
      <c r="S61" s="27"/>
      <c r="T61" s="36"/>
      <c r="U61" s="34"/>
      <c r="V61" s="18"/>
      <c r="W61" s="18"/>
      <c r="X61" s="18"/>
      <c r="Y61" s="3"/>
      <c r="Z61" s="3"/>
      <c r="AA61" s="3"/>
      <c r="AB61" s="3"/>
      <c r="AC61" s="3"/>
      <c r="AD61" s="3"/>
      <c r="AE61" s="3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ht="25.5" customHeight="1">
      <c r="A62" s="8"/>
      <c r="B62" s="98"/>
      <c r="C62" s="259" t="s">
        <v>100</v>
      </c>
      <c r="D62" s="244" t="s">
        <v>94</v>
      </c>
      <c r="E62" s="328">
        <f>(E51-E52)*1.4</f>
        <v>27.922016072024991</v>
      </c>
      <c r="F62" s="327">
        <v>12</v>
      </c>
      <c r="G62" s="327">
        <v>2</v>
      </c>
      <c r="I62" s="255" t="s">
        <v>115</v>
      </c>
      <c r="J62" s="200"/>
      <c r="K62" s="264"/>
      <c r="L62" s="260" t="s">
        <v>120</v>
      </c>
      <c r="M62" s="330">
        <v>500</v>
      </c>
      <c r="N62" s="9"/>
      <c r="O62" s="9"/>
      <c r="P62" s="9"/>
      <c r="Q62" s="9"/>
      <c r="R62" s="9"/>
      <c r="S62" s="9"/>
      <c r="T62" s="9"/>
      <c r="U62" s="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</row>
    <row r="63" spans="1:117" ht="25.5" customHeight="1">
      <c r="A63" s="8"/>
      <c r="B63" s="98"/>
      <c r="C63" s="272" t="s">
        <v>110</v>
      </c>
      <c r="D63" s="244" t="s">
        <v>86</v>
      </c>
      <c r="E63" s="328">
        <f>F62*G62*0.4</f>
        <v>9.6000000000000014</v>
      </c>
      <c r="F63" s="237"/>
      <c r="I63" s="265" t="s">
        <v>116</v>
      </c>
      <c r="J63" s="266"/>
      <c r="K63" s="267"/>
      <c r="L63" s="260" t="s">
        <v>107</v>
      </c>
      <c r="M63" s="331">
        <f>M61*1000/M62</f>
        <v>19.200000000000003</v>
      </c>
      <c r="N63" s="9"/>
      <c r="O63" s="9"/>
      <c r="P63" s="9"/>
      <c r="Q63" s="9"/>
      <c r="R63" s="9"/>
      <c r="S63" s="9"/>
      <c r="T63" s="9"/>
      <c r="U63" s="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1:117" ht="25.5" customHeight="1">
      <c r="A64" s="5"/>
      <c r="B64" s="98"/>
      <c r="K64" s="7"/>
      <c r="L64" s="7"/>
      <c r="M64" s="271"/>
      <c r="N64" s="9"/>
      <c r="O64" s="9"/>
      <c r="P64" s="9"/>
      <c r="Q64" s="9"/>
      <c r="R64" s="9"/>
      <c r="S64" s="9"/>
      <c r="T64" s="9"/>
      <c r="U64" s="5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</row>
    <row r="65" spans="1:117" ht="25.5" customHeight="1">
      <c r="A65" s="5"/>
      <c r="B65" s="98"/>
      <c r="C65" s="113"/>
      <c r="D65" s="107"/>
      <c r="E65" s="216"/>
      <c r="F65" s="107"/>
      <c r="G65" s="107"/>
      <c r="H65" s="107"/>
      <c r="I65" s="114"/>
      <c r="J65" s="115"/>
      <c r="K65" s="7"/>
      <c r="L65" s="7"/>
      <c r="M65" s="7"/>
      <c r="N65" s="9"/>
      <c r="O65" s="9"/>
      <c r="P65" s="9"/>
      <c r="Q65" s="9"/>
      <c r="R65" s="9"/>
      <c r="S65" s="9"/>
      <c r="T65" s="9"/>
      <c r="U65" s="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</row>
    <row r="66" spans="1:117" ht="25.5" customHeight="1">
      <c r="A66" s="5"/>
      <c r="B66" s="98"/>
      <c r="C66" s="116"/>
      <c r="D66" s="117"/>
      <c r="E66" s="117"/>
      <c r="F66" s="117"/>
      <c r="G66" s="118"/>
      <c r="H66" s="118"/>
      <c r="I66" s="118"/>
      <c r="J66" s="118"/>
      <c r="K66" s="7"/>
      <c r="L66" s="7"/>
      <c r="M66" s="7"/>
      <c r="N66" s="9"/>
      <c r="O66" s="9"/>
      <c r="P66" s="9"/>
      <c r="Q66" s="9"/>
      <c r="R66" s="9"/>
      <c r="S66" s="9"/>
      <c r="T66" s="9"/>
      <c r="U66" s="5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</row>
    <row r="67" spans="1:117" ht="25.5" customHeight="1">
      <c r="A67" s="5"/>
      <c r="B67" s="98"/>
      <c r="C67" s="116"/>
      <c r="D67" s="117"/>
      <c r="E67" s="117"/>
      <c r="F67" s="117"/>
      <c r="G67" s="118"/>
      <c r="H67" s="118"/>
      <c r="I67" s="118"/>
      <c r="J67" s="118"/>
      <c r="K67" s="7"/>
      <c r="L67" s="7"/>
      <c r="M67" s="7"/>
      <c r="N67" s="9"/>
      <c r="O67" s="9"/>
      <c r="P67" s="9"/>
      <c r="Q67" s="9"/>
      <c r="R67" s="9"/>
      <c r="S67" s="9"/>
      <c r="T67" s="9"/>
      <c r="U67" s="5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</row>
    <row r="68" spans="1:117" ht="25.5" customHeight="1">
      <c r="A68" s="5"/>
      <c r="B68" s="10"/>
      <c r="C68" s="119"/>
      <c r="D68" s="117"/>
      <c r="E68" s="117"/>
      <c r="F68" s="117"/>
      <c r="G68" s="118"/>
      <c r="H68" s="118"/>
      <c r="I68" s="118"/>
      <c r="J68" s="118"/>
      <c r="K68" s="7"/>
      <c r="L68" s="7"/>
      <c r="M68" s="7"/>
      <c r="N68" s="9"/>
      <c r="O68" s="9"/>
      <c r="P68" s="9"/>
      <c r="Q68" s="9"/>
      <c r="R68" s="9"/>
      <c r="S68" s="9"/>
      <c r="T68" s="9"/>
      <c r="U68" s="5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</row>
    <row r="69" spans="1:117" ht="25.5" customHeight="1">
      <c r="A69" s="5"/>
      <c r="B69" s="8"/>
      <c r="C69" s="120"/>
      <c r="D69" s="117"/>
      <c r="E69" s="117"/>
      <c r="F69" s="117"/>
      <c r="G69" s="118"/>
      <c r="H69" s="118"/>
      <c r="I69" s="118"/>
      <c r="J69" s="118"/>
      <c r="K69" s="7"/>
      <c r="L69" s="7"/>
      <c r="M69" s="7"/>
      <c r="N69" s="9"/>
      <c r="O69" s="9"/>
      <c r="P69" s="9"/>
      <c r="Q69" s="9"/>
      <c r="R69" s="9"/>
      <c r="S69" s="9"/>
      <c r="T69" s="9"/>
      <c r="U69" s="5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</row>
    <row r="70" spans="1:117" ht="25.5" customHeight="1">
      <c r="A70" s="5"/>
      <c r="B70" s="6"/>
      <c r="C70" s="120"/>
      <c r="D70" s="117"/>
      <c r="E70" s="117"/>
      <c r="F70" s="117"/>
      <c r="G70" s="118"/>
      <c r="H70" s="118"/>
      <c r="I70" s="118"/>
      <c r="J70" s="118"/>
      <c r="K70" s="7"/>
      <c r="L70" s="7"/>
      <c r="M70" s="7"/>
      <c r="N70" s="9"/>
      <c r="O70" s="9"/>
      <c r="P70" s="9"/>
      <c r="Q70" s="9"/>
      <c r="R70" s="9"/>
      <c r="S70" s="9"/>
      <c r="T70" s="9"/>
      <c r="U70" s="5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</row>
    <row r="71" spans="1:117" ht="25.5" customHeight="1">
      <c r="A71" s="5"/>
      <c r="B71" s="4"/>
      <c r="C71" s="120"/>
      <c r="D71" s="117"/>
      <c r="E71" s="117"/>
      <c r="F71" s="117"/>
      <c r="G71" s="118"/>
      <c r="H71" s="118"/>
      <c r="I71" s="118"/>
      <c r="J71" s="118"/>
      <c r="K71" s="7"/>
      <c r="L71" s="7"/>
      <c r="M71" s="7"/>
      <c r="N71" s="9"/>
      <c r="O71" s="9"/>
      <c r="P71" s="9"/>
      <c r="Q71" s="9"/>
      <c r="R71" s="9"/>
      <c r="S71" s="9"/>
      <c r="T71" s="9"/>
      <c r="U71" s="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</row>
    <row r="72" spans="1:117" ht="25.5" customHeight="1">
      <c r="A72" s="5"/>
      <c r="B72" s="4"/>
      <c r="C72" s="121"/>
      <c r="D72" s="117"/>
      <c r="E72" s="117"/>
      <c r="F72" s="117"/>
      <c r="G72" s="118"/>
      <c r="H72" s="118"/>
      <c r="I72" s="118"/>
      <c r="J72" s="118"/>
      <c r="K72" s="7"/>
      <c r="L72" s="7"/>
      <c r="M72" s="7"/>
      <c r="N72" s="9"/>
      <c r="O72" s="9"/>
      <c r="P72" s="9"/>
      <c r="Q72" s="9"/>
      <c r="R72" s="9"/>
      <c r="S72" s="9"/>
      <c r="T72" s="9"/>
      <c r="U72" s="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117" ht="25.5" customHeight="1">
      <c r="A73" s="5"/>
      <c r="B73" s="4"/>
      <c r="C73" s="109"/>
      <c r="D73" s="117"/>
      <c r="E73" s="117"/>
      <c r="F73" s="117"/>
      <c r="G73" s="118"/>
      <c r="H73" s="118"/>
      <c r="I73" s="118"/>
      <c r="J73" s="118"/>
      <c r="K73" s="7"/>
      <c r="L73" s="7"/>
      <c r="M73" s="7"/>
      <c r="N73" s="9"/>
      <c r="O73" s="9"/>
      <c r="P73" s="9"/>
      <c r="Q73" s="9"/>
      <c r="R73" s="9"/>
      <c r="S73" s="9"/>
      <c r="T73" s="9"/>
      <c r="U73" s="5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</row>
    <row r="74" spans="1:117" ht="25.5" customHeight="1">
      <c r="A74" s="5"/>
      <c r="B74" s="4"/>
      <c r="C74" s="109"/>
      <c r="D74" s="117"/>
      <c r="E74" s="117"/>
      <c r="F74" s="117"/>
      <c r="G74" s="118"/>
      <c r="H74" s="118"/>
      <c r="I74" s="118"/>
      <c r="J74" s="118"/>
      <c r="K74" s="7"/>
      <c r="L74" s="7"/>
      <c r="M74" s="7"/>
      <c r="N74" s="9"/>
      <c r="O74" s="9"/>
      <c r="P74" s="9"/>
      <c r="Q74" s="9"/>
      <c r="R74" s="9"/>
      <c r="S74" s="9"/>
      <c r="T74" s="9"/>
      <c r="U74" s="5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</row>
    <row r="75" spans="1:117" ht="25.5" customHeight="1">
      <c r="A75" s="5"/>
      <c r="B75" s="4"/>
      <c r="C75" s="109"/>
      <c r="D75" s="117"/>
      <c r="E75" s="117"/>
      <c r="F75" s="117"/>
      <c r="G75" s="118"/>
      <c r="H75" s="118"/>
      <c r="I75" s="118"/>
      <c r="J75" s="118"/>
      <c r="K75" s="7"/>
      <c r="L75" s="7"/>
      <c r="M75" s="7"/>
      <c r="N75" s="9"/>
      <c r="O75" s="9"/>
      <c r="P75" s="9"/>
      <c r="Q75" s="9"/>
      <c r="R75" s="9"/>
      <c r="S75" s="9"/>
      <c r="T75" s="9"/>
      <c r="U75" s="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</row>
    <row r="76" spans="1:117" ht="25.5" customHeight="1">
      <c r="A76" s="5"/>
      <c r="B76" s="4"/>
      <c r="C76" s="122"/>
      <c r="D76" s="117"/>
      <c r="E76" s="117"/>
      <c r="F76" s="117"/>
      <c r="G76" s="118"/>
      <c r="H76" s="118"/>
      <c r="I76" s="118"/>
      <c r="J76" s="118"/>
      <c r="K76" s="7"/>
      <c r="L76" s="7"/>
      <c r="M76" s="7"/>
      <c r="N76" s="9"/>
      <c r="O76" s="9"/>
      <c r="P76" s="9"/>
      <c r="Q76" s="9"/>
      <c r="R76" s="9"/>
      <c r="S76" s="9"/>
      <c r="T76" s="9"/>
      <c r="U76" s="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</row>
    <row r="77" spans="1:117" ht="25.5" customHeight="1">
      <c r="A77" s="5"/>
      <c r="B77" s="4"/>
      <c r="C77" s="122"/>
      <c r="D77" s="117"/>
      <c r="E77" s="117"/>
      <c r="F77" s="117"/>
      <c r="G77" s="118"/>
      <c r="H77" s="118"/>
      <c r="I77" s="118"/>
      <c r="J77" s="118"/>
      <c r="K77" s="7"/>
      <c r="L77" s="7"/>
      <c r="M77" s="7"/>
      <c r="N77" s="9"/>
      <c r="O77" s="9"/>
      <c r="P77" s="9"/>
      <c r="Q77" s="9"/>
      <c r="R77" s="9"/>
      <c r="S77" s="9"/>
      <c r="T77" s="9"/>
      <c r="U77" s="5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</row>
    <row r="78" spans="1:117" ht="25.5" customHeight="1">
      <c r="A78" s="5"/>
      <c r="B78" s="4"/>
      <c r="C78" s="117"/>
      <c r="D78" s="117"/>
      <c r="E78" s="117"/>
      <c r="F78" s="117"/>
      <c r="G78" s="118"/>
      <c r="H78" s="118"/>
      <c r="I78" s="118"/>
      <c r="J78" s="118"/>
      <c r="K78" s="7"/>
      <c r="L78" s="7"/>
      <c r="M78" s="7"/>
      <c r="N78" s="9"/>
      <c r="O78" s="9"/>
      <c r="P78" s="9"/>
      <c r="Q78" s="9"/>
      <c r="R78" s="9"/>
      <c r="S78" s="9"/>
      <c r="T78" s="9"/>
      <c r="U78" s="5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117" ht="25.5" customHeight="1">
      <c r="A79" s="5"/>
      <c r="B79" s="4"/>
      <c r="C79" s="117"/>
      <c r="D79" s="117"/>
      <c r="E79" s="117"/>
      <c r="F79" s="117"/>
      <c r="G79" s="118"/>
      <c r="H79" s="118"/>
      <c r="I79" s="118"/>
      <c r="J79" s="118"/>
      <c r="K79" s="7"/>
      <c r="L79" s="7"/>
      <c r="M79" s="7"/>
      <c r="N79" s="9"/>
      <c r="O79" s="9"/>
      <c r="P79" s="9"/>
      <c r="Q79" s="9"/>
      <c r="R79" s="9"/>
      <c r="S79" s="9"/>
      <c r="T79" s="9"/>
      <c r="U79" s="5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</row>
    <row r="80" spans="1:117" ht="25.5" customHeight="1">
      <c r="A80" s="5"/>
      <c r="B80" s="4"/>
      <c r="C80" s="117"/>
      <c r="D80" s="117"/>
      <c r="E80" s="117"/>
      <c r="F80" s="117"/>
      <c r="G80" s="118"/>
      <c r="H80" s="118"/>
      <c r="I80" s="118"/>
      <c r="J80" s="118"/>
      <c r="K80" s="7"/>
      <c r="L80" s="7"/>
      <c r="M80" s="7"/>
      <c r="N80" s="9"/>
      <c r="O80" s="9"/>
      <c r="P80" s="9"/>
      <c r="Q80" s="9"/>
      <c r="R80" s="9"/>
      <c r="S80" s="9"/>
      <c r="T80" s="9"/>
      <c r="U80" s="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25.5" customHeight="1">
      <c r="A81" s="5"/>
      <c r="B81" s="4"/>
      <c r="C81" s="117"/>
      <c r="D81" s="117"/>
      <c r="E81" s="117"/>
      <c r="F81" s="117"/>
      <c r="G81" s="118"/>
      <c r="H81" s="118"/>
      <c r="I81" s="118"/>
      <c r="J81" s="118"/>
      <c r="K81" s="7"/>
      <c r="L81" s="7"/>
      <c r="M81" s="7"/>
      <c r="N81" s="9"/>
      <c r="O81" s="9"/>
      <c r="P81" s="9"/>
      <c r="Q81" s="9"/>
      <c r="R81" s="9"/>
      <c r="S81" s="9"/>
      <c r="T81" s="9"/>
      <c r="U81" s="5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ht="25.5" customHeight="1">
      <c r="A82" s="5"/>
      <c r="B82" s="4"/>
      <c r="C82" s="117"/>
      <c r="D82" s="117"/>
      <c r="E82" s="117"/>
      <c r="F82" s="117"/>
      <c r="G82" s="118"/>
      <c r="H82" s="118"/>
      <c r="I82" s="118"/>
      <c r="J82" s="118"/>
      <c r="K82" s="7"/>
      <c r="L82" s="7"/>
      <c r="M82" s="7"/>
      <c r="N82" s="9"/>
      <c r="O82" s="9"/>
      <c r="P82" s="9"/>
      <c r="Q82" s="9"/>
      <c r="R82" s="9"/>
      <c r="S82" s="9"/>
      <c r="T82" s="9"/>
      <c r="U82" s="5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ht="25.5" customHeight="1">
      <c r="A83" s="5"/>
      <c r="B83" s="4"/>
      <c r="C83" s="117"/>
      <c r="D83" s="117"/>
      <c r="E83" s="117"/>
      <c r="F83" s="117"/>
      <c r="G83" s="118"/>
      <c r="H83" s="118"/>
      <c r="I83" s="118"/>
      <c r="J83" s="118"/>
      <c r="K83" s="7"/>
      <c r="L83" s="7"/>
      <c r="M83" s="7"/>
      <c r="N83" s="9"/>
      <c r="O83" s="9"/>
      <c r="P83" s="9"/>
      <c r="Q83" s="9"/>
      <c r="R83" s="9"/>
      <c r="S83" s="9"/>
      <c r="T83" s="9"/>
      <c r="U83" s="5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</row>
    <row r="84" spans="1:117" ht="25.5" customHeight="1">
      <c r="A84" s="5"/>
      <c r="B84" s="4"/>
      <c r="C84" s="117"/>
      <c r="D84" s="117"/>
      <c r="E84" s="117"/>
      <c r="F84" s="117"/>
      <c r="G84" s="118"/>
      <c r="H84" s="118"/>
      <c r="I84" s="118"/>
      <c r="J84" s="118"/>
      <c r="K84" s="7"/>
      <c r="L84" s="7"/>
      <c r="M84" s="7"/>
      <c r="N84" s="9"/>
      <c r="O84" s="9"/>
      <c r="P84" s="9"/>
      <c r="Q84" s="9"/>
      <c r="R84" s="9"/>
      <c r="S84" s="9"/>
      <c r="T84" s="9"/>
      <c r="U84" s="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</row>
    <row r="85" spans="1:117" ht="25.5" customHeight="1">
      <c r="A85" s="5"/>
      <c r="B85" s="4"/>
      <c r="C85" s="117"/>
      <c r="D85" s="117"/>
      <c r="E85" s="117"/>
      <c r="F85" s="117"/>
      <c r="G85" s="118"/>
      <c r="H85" s="118"/>
      <c r="I85" s="118"/>
      <c r="J85" s="118"/>
      <c r="K85" s="7"/>
      <c r="L85" s="7"/>
      <c r="M85" s="7"/>
      <c r="N85" s="9"/>
      <c r="O85" s="9"/>
      <c r="P85" s="9"/>
      <c r="Q85" s="9"/>
      <c r="R85" s="9"/>
      <c r="S85" s="9"/>
      <c r="T85" s="9"/>
      <c r="U85" s="5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ht="25.5" customHeight="1">
      <c r="A86" s="5"/>
      <c r="B86" s="4"/>
      <c r="C86" s="117"/>
      <c r="D86" s="117"/>
      <c r="E86" s="117"/>
      <c r="F86" s="117"/>
      <c r="G86" s="118"/>
      <c r="H86" s="118"/>
      <c r="I86" s="118"/>
      <c r="J86" s="118"/>
      <c r="K86" s="7"/>
      <c r="L86" s="7"/>
      <c r="M86" s="7"/>
      <c r="N86" s="9"/>
      <c r="O86" s="9"/>
      <c r="P86" s="9"/>
      <c r="Q86" s="9"/>
      <c r="R86" s="9"/>
      <c r="S86" s="9"/>
      <c r="T86" s="9"/>
      <c r="U86" s="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ht="25.5" customHeight="1">
      <c r="A87" s="5"/>
      <c r="B87" s="4"/>
      <c r="C87" s="117"/>
      <c r="D87" s="117"/>
      <c r="E87" s="117"/>
      <c r="F87" s="117"/>
      <c r="G87" s="118"/>
      <c r="H87" s="118"/>
      <c r="I87" s="118"/>
      <c r="J87" s="118"/>
      <c r="K87" s="7"/>
      <c r="L87" s="7"/>
      <c r="M87" s="7"/>
      <c r="N87" s="9"/>
      <c r="O87" s="9"/>
      <c r="P87" s="9"/>
      <c r="Q87" s="9"/>
      <c r="R87" s="9"/>
      <c r="S87" s="9"/>
      <c r="T87" s="9"/>
      <c r="U87" s="5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</row>
    <row r="88" spans="1:117" ht="25.5" customHeight="1">
      <c r="A88" s="5"/>
      <c r="B88" s="4"/>
      <c r="C88" s="117"/>
      <c r="D88" s="117"/>
      <c r="E88" s="117"/>
      <c r="F88" s="117"/>
      <c r="G88" s="118"/>
      <c r="H88" s="118"/>
      <c r="I88" s="118"/>
      <c r="J88" s="118"/>
      <c r="K88" s="7"/>
      <c r="L88" s="7"/>
      <c r="M88" s="7"/>
      <c r="N88" s="9"/>
      <c r="O88" s="9"/>
      <c r="P88" s="9"/>
      <c r="Q88" s="9"/>
      <c r="R88" s="9"/>
      <c r="S88" s="9"/>
      <c r="T88" s="9"/>
      <c r="U88" s="5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</row>
    <row r="89" spans="1:117" ht="25.5" customHeight="1">
      <c r="A89" s="5"/>
      <c r="B89" s="4"/>
      <c r="C89" s="117"/>
      <c r="D89" s="117"/>
      <c r="E89" s="117"/>
      <c r="F89" s="117"/>
      <c r="G89" s="118"/>
      <c r="H89" s="118"/>
      <c r="I89" s="118"/>
      <c r="J89" s="118"/>
      <c r="K89" s="7"/>
      <c r="L89" s="7"/>
      <c r="M89" s="7"/>
      <c r="N89" s="9"/>
      <c r="O89" s="9"/>
      <c r="P89" s="9"/>
      <c r="Q89" s="9"/>
      <c r="R89" s="9"/>
      <c r="S89" s="9"/>
      <c r="T89" s="9"/>
      <c r="U89" s="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</row>
    <row r="90" spans="1:117" ht="19.5" customHeight="1">
      <c r="A90" s="5"/>
      <c r="B90" s="4"/>
      <c r="C90" s="117"/>
      <c r="D90" s="117"/>
      <c r="E90" s="117"/>
      <c r="F90" s="117"/>
      <c r="G90" s="118"/>
      <c r="H90" s="118"/>
      <c r="I90" s="118"/>
      <c r="J90" s="118"/>
      <c r="K90" s="7"/>
      <c r="L90" s="7"/>
      <c r="M90" s="7"/>
      <c r="N90" s="9"/>
      <c r="O90" s="9"/>
      <c r="P90" s="9"/>
      <c r="Q90" s="9"/>
      <c r="R90" s="9"/>
      <c r="S90" s="9"/>
      <c r="T90" s="9"/>
      <c r="U90" s="5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ht="19.5" customHeight="1">
      <c r="A91" s="5"/>
      <c r="B91" s="4"/>
      <c r="C91" s="117"/>
      <c r="D91" s="117"/>
      <c r="E91" s="117"/>
      <c r="F91" s="117"/>
      <c r="G91" s="118"/>
      <c r="H91" s="118"/>
      <c r="I91" s="118"/>
      <c r="J91" s="118"/>
      <c r="K91" s="7"/>
      <c r="L91" s="7"/>
      <c r="M91" s="7"/>
      <c r="N91" s="9"/>
      <c r="O91" s="9"/>
      <c r="P91" s="9"/>
      <c r="Q91" s="9"/>
      <c r="R91" s="9"/>
      <c r="S91" s="9"/>
      <c r="T91" s="9"/>
      <c r="U91" s="5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</row>
    <row r="92" spans="1:117" ht="19.5" customHeight="1">
      <c r="A92" s="5"/>
      <c r="B92" s="4"/>
      <c r="C92" s="117"/>
      <c r="D92" s="117"/>
      <c r="E92" s="117"/>
      <c r="F92" s="117"/>
      <c r="G92" s="118"/>
      <c r="H92" s="118"/>
      <c r="I92" s="118"/>
      <c r="J92" s="118"/>
      <c r="K92" s="7"/>
      <c r="L92" s="7"/>
      <c r="M92" s="7"/>
      <c r="N92" s="9"/>
      <c r="O92" s="9"/>
      <c r="P92" s="9"/>
      <c r="Q92" s="9"/>
      <c r="R92" s="9"/>
      <c r="S92" s="9"/>
      <c r="T92" s="9"/>
      <c r="U92" s="5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</row>
    <row r="93" spans="1:117" ht="19.5" customHeight="1">
      <c r="A93" s="5"/>
      <c r="B93" s="4"/>
      <c r="C93" s="117"/>
      <c r="D93" s="117"/>
      <c r="E93" s="117"/>
      <c r="F93" s="117"/>
      <c r="G93" s="118"/>
      <c r="H93" s="118"/>
      <c r="I93" s="118"/>
      <c r="J93" s="118"/>
      <c r="K93" s="7"/>
      <c r="L93" s="7"/>
      <c r="M93" s="7"/>
      <c r="N93" s="9"/>
      <c r="O93" s="9"/>
      <c r="P93" s="9"/>
      <c r="Q93" s="9"/>
      <c r="R93" s="9"/>
      <c r="S93" s="9"/>
      <c r="T93" s="9"/>
      <c r="U93" s="5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</row>
    <row r="94" spans="1:117" ht="19.5" customHeight="1">
      <c r="A94" s="5"/>
      <c r="B94" s="4"/>
      <c r="C94" s="117"/>
      <c r="D94" s="117"/>
      <c r="E94" s="117"/>
      <c r="F94" s="117"/>
      <c r="G94" s="117"/>
      <c r="H94" s="117"/>
      <c r="I94" s="117"/>
      <c r="J94" s="117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</row>
    <row r="95" spans="1:117" ht="19.5" customHeight="1">
      <c r="A95" s="5"/>
      <c r="B95" s="4"/>
      <c r="C95" s="117"/>
      <c r="D95" s="123"/>
      <c r="E95" s="123"/>
      <c r="F95" s="123"/>
      <c r="G95" s="123"/>
      <c r="H95" s="123"/>
      <c r="I95" s="123"/>
      <c r="J95" s="123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</row>
    <row r="96" spans="1:117" ht="19.5" customHeight="1">
      <c r="A96" s="5"/>
      <c r="B96" s="4"/>
      <c r="C96" s="117"/>
      <c r="D96" s="123"/>
      <c r="E96" s="123"/>
      <c r="F96" s="123"/>
      <c r="G96" s="123"/>
      <c r="H96" s="123"/>
      <c r="I96" s="123"/>
      <c r="J96" s="123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ht="19.5" customHeight="1">
      <c r="A97" s="5"/>
      <c r="B97" s="4"/>
      <c r="C97" s="117"/>
      <c r="D97" s="123"/>
      <c r="E97" s="123"/>
      <c r="F97" s="123"/>
      <c r="G97" s="123"/>
      <c r="H97" s="123"/>
      <c r="I97" s="123"/>
      <c r="J97" s="123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</row>
    <row r="98" spans="1:117" ht="19.5" customHeight="1">
      <c r="A98" s="5"/>
      <c r="B98" s="4"/>
      <c r="C98" s="117"/>
      <c r="D98" s="123"/>
      <c r="E98" s="123"/>
      <c r="F98" s="123"/>
      <c r="G98" s="123"/>
      <c r="H98" s="123"/>
      <c r="I98" s="123"/>
      <c r="J98" s="123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</row>
    <row r="99" spans="1:117" ht="19.5" customHeight="1">
      <c r="A99" s="5"/>
      <c r="B99" s="4"/>
      <c r="C99" s="117"/>
      <c r="D99" s="123"/>
      <c r="E99" s="123"/>
      <c r="F99" s="123"/>
      <c r="G99" s="123"/>
      <c r="H99" s="123"/>
      <c r="I99" s="123"/>
      <c r="J99" s="123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</row>
    <row r="100" spans="1:117" ht="19.5" customHeight="1">
      <c r="A100" s="5"/>
      <c r="B100" s="4"/>
      <c r="C100" s="117"/>
      <c r="D100" s="123"/>
      <c r="E100" s="123"/>
      <c r="F100" s="123"/>
      <c r="G100" s="123"/>
      <c r="H100" s="123"/>
      <c r="I100" s="123"/>
      <c r="J100" s="123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ht="19.5" customHeight="1">
      <c r="A101" s="1"/>
      <c r="B101" s="5"/>
      <c r="C101" s="117"/>
      <c r="D101" s="124"/>
      <c r="E101" s="124"/>
      <c r="F101" s="124"/>
      <c r="G101" s="124"/>
      <c r="H101" s="124"/>
      <c r="I101" s="124"/>
      <c r="J101" s="12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ht="19.5" customHeight="1">
      <c r="A102" s="1"/>
      <c r="B102" s="5"/>
      <c r="C102" s="117"/>
      <c r="D102" s="124"/>
      <c r="E102" s="124"/>
      <c r="F102" s="124"/>
      <c r="G102" s="124"/>
      <c r="H102" s="124"/>
      <c r="I102" s="124"/>
      <c r="J102" s="12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</row>
    <row r="103" spans="1:117" ht="19.5" customHeight="1">
      <c r="A103" s="1"/>
      <c r="B103" s="5"/>
      <c r="C103" s="117"/>
      <c r="D103" s="124"/>
      <c r="E103" s="124"/>
      <c r="F103" s="124"/>
      <c r="G103" s="124"/>
      <c r="H103" s="124"/>
      <c r="I103" s="124"/>
      <c r="J103" s="12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</row>
    <row r="104" spans="1:117" ht="19.5" customHeight="1">
      <c r="A104" s="1"/>
      <c r="B104" s="5"/>
      <c r="C104" s="117"/>
      <c r="D104" s="124"/>
      <c r="E104" s="124"/>
      <c r="F104" s="124"/>
      <c r="G104" s="124"/>
      <c r="H104" s="124"/>
      <c r="I104" s="124"/>
      <c r="J104" s="12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</row>
    <row r="105" spans="1:117" ht="19.5" customHeight="1">
      <c r="A105" s="1"/>
      <c r="B105" s="5"/>
      <c r="C105" s="117"/>
      <c r="D105" s="124"/>
      <c r="E105" s="124"/>
      <c r="F105" s="124"/>
      <c r="G105" s="124"/>
      <c r="H105" s="124"/>
      <c r="I105" s="124"/>
      <c r="J105" s="12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</row>
    <row r="106" spans="1:117" ht="19.5" customHeight="1">
      <c r="A106" s="1"/>
      <c r="B106" s="5"/>
      <c r="C106" s="117"/>
      <c r="D106" s="124"/>
      <c r="E106" s="124"/>
      <c r="F106" s="124"/>
      <c r="G106" s="124"/>
      <c r="H106" s="124"/>
      <c r="I106" s="124"/>
      <c r="J106" s="12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</row>
    <row r="107" spans="1:117" ht="19.5" customHeight="1">
      <c r="A107" s="1"/>
      <c r="B107" s="1"/>
      <c r="C107" s="117"/>
      <c r="D107" s="124"/>
      <c r="E107" s="124"/>
      <c r="F107" s="124"/>
      <c r="G107" s="124"/>
      <c r="H107" s="124"/>
      <c r="I107" s="124"/>
      <c r="J107" s="12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</row>
    <row r="108" spans="1:117" ht="19.5" customHeight="1">
      <c r="A108" s="1"/>
      <c r="B108" s="1"/>
      <c r="C108" s="117"/>
      <c r="D108" s="124"/>
      <c r="E108" s="124"/>
      <c r="F108" s="124"/>
      <c r="G108" s="124"/>
      <c r="H108" s="124"/>
      <c r="I108" s="124"/>
      <c r="J108" s="12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</row>
    <row r="109" spans="1:117" ht="19.5" customHeight="1">
      <c r="A109" s="1"/>
      <c r="B109" s="1"/>
      <c r="C109" s="123"/>
      <c r="D109" s="124"/>
      <c r="E109" s="124"/>
      <c r="F109" s="124"/>
      <c r="G109" s="124"/>
      <c r="H109" s="124"/>
      <c r="I109" s="124"/>
      <c r="J109" s="12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</row>
    <row r="110" spans="1:117" ht="19.5" customHeight="1">
      <c r="A110" s="1"/>
      <c r="B110" s="1"/>
      <c r="C110" s="123"/>
      <c r="D110" s="124"/>
      <c r="E110" s="124"/>
      <c r="F110" s="124"/>
      <c r="G110" s="124"/>
      <c r="H110" s="124"/>
      <c r="I110" s="124"/>
      <c r="J110" s="12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</row>
    <row r="111" spans="1:117" ht="19.5" customHeight="1">
      <c r="A111" s="1"/>
      <c r="B111" s="1"/>
      <c r="C111" s="123"/>
      <c r="D111" s="124"/>
      <c r="E111" s="124"/>
      <c r="F111" s="124"/>
      <c r="G111" s="124"/>
      <c r="H111" s="124"/>
      <c r="I111" s="124"/>
      <c r="J111" s="12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</row>
    <row r="112" spans="1:117" ht="19.5" customHeight="1">
      <c r="A112" s="1"/>
      <c r="B112" s="1"/>
      <c r="C112" s="123"/>
      <c r="D112" s="124"/>
      <c r="E112" s="124"/>
      <c r="F112" s="124"/>
      <c r="G112" s="124"/>
      <c r="H112" s="124"/>
      <c r="I112" s="124"/>
      <c r="J112" s="12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</row>
    <row r="113" spans="1:117" ht="19.5" customHeight="1">
      <c r="A113" s="1"/>
      <c r="B113" s="1"/>
      <c r="C113" s="123"/>
      <c r="D113" s="124"/>
      <c r="E113" s="124"/>
      <c r="F113" s="124"/>
      <c r="G113" s="124"/>
      <c r="H113" s="124"/>
      <c r="I113" s="124"/>
      <c r="J113" s="12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</row>
    <row r="114" spans="1:117" ht="19.5" customHeight="1">
      <c r="A114" s="1"/>
      <c r="B114" s="1"/>
      <c r="C114" s="123"/>
      <c r="D114" s="124"/>
      <c r="E114" s="124"/>
      <c r="F114" s="124"/>
      <c r="G114" s="124"/>
      <c r="H114" s="124"/>
      <c r="I114" s="124"/>
      <c r="J114" s="12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</row>
    <row r="115" spans="1:117" ht="19.5" customHeight="1">
      <c r="A115" s="1"/>
      <c r="B115" s="1"/>
      <c r="C115" s="124"/>
      <c r="D115" s="124"/>
      <c r="E115" s="124"/>
      <c r="F115" s="124"/>
      <c r="G115" s="124"/>
      <c r="H115" s="124"/>
      <c r="I115" s="124"/>
      <c r="J115" s="12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</row>
    <row r="116" spans="1:117" ht="19.5" customHeight="1">
      <c r="A116" s="1"/>
      <c r="B116" s="1"/>
      <c r="C116" s="124"/>
      <c r="D116" s="124"/>
      <c r="E116" s="124"/>
      <c r="F116" s="124"/>
      <c r="G116" s="124"/>
      <c r="H116" s="124"/>
      <c r="I116" s="124"/>
      <c r="J116" s="12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ht="19.5" customHeight="1">
      <c r="A117" s="1"/>
      <c r="B117" s="1"/>
      <c r="C117" s="124"/>
      <c r="D117" s="124"/>
      <c r="E117" s="124"/>
      <c r="F117" s="124"/>
      <c r="G117" s="124"/>
      <c r="H117" s="124"/>
      <c r="I117" s="124"/>
      <c r="J117" s="12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ht="19.5" customHeight="1">
      <c r="A118" s="1"/>
      <c r="B118" s="1"/>
      <c r="C118" s="124"/>
      <c r="D118" s="124"/>
      <c r="E118" s="124"/>
      <c r="F118" s="124"/>
      <c r="G118" s="124"/>
      <c r="H118" s="124"/>
      <c r="I118" s="124"/>
      <c r="J118" s="12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ht="19.5" customHeight="1">
      <c r="A119" s="1"/>
      <c r="B119" s="1"/>
      <c r="C119" s="124"/>
      <c r="D119" s="124"/>
      <c r="E119" s="124"/>
      <c r="F119" s="124"/>
      <c r="G119" s="124"/>
      <c r="H119" s="124"/>
      <c r="I119" s="124"/>
      <c r="J119" s="12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</row>
    <row r="120" spans="1:117" ht="19.5" customHeight="1">
      <c r="A120" s="1"/>
      <c r="B120" s="1"/>
      <c r="C120" s="124"/>
      <c r="D120" s="124"/>
      <c r="E120" s="124"/>
      <c r="F120" s="124"/>
      <c r="G120" s="124"/>
      <c r="H120" s="124"/>
      <c r="I120" s="124"/>
      <c r="J120" s="12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ht="19.5" customHeight="1">
      <c r="A121" s="1"/>
      <c r="B121" s="1"/>
      <c r="C121" s="124"/>
      <c r="D121" s="124"/>
      <c r="E121" s="124"/>
      <c r="F121" s="124"/>
      <c r="G121" s="124"/>
      <c r="H121" s="124"/>
      <c r="I121" s="124"/>
      <c r="J121" s="12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</row>
    <row r="122" spans="1:117" ht="19.5" customHeight="1">
      <c r="A122" s="1"/>
      <c r="B122" s="1"/>
      <c r="C122" s="124"/>
      <c r="D122" s="124"/>
      <c r="E122" s="124"/>
      <c r="F122" s="124"/>
      <c r="G122" s="124"/>
      <c r="H122" s="124"/>
      <c r="I122" s="124"/>
      <c r="J122" s="12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</row>
    <row r="123" spans="1:117" ht="19.5" customHeight="1">
      <c r="A123" s="1"/>
      <c r="B123" s="1"/>
      <c r="C123" s="124"/>
      <c r="D123" s="124"/>
      <c r="E123" s="124"/>
      <c r="F123" s="124"/>
      <c r="G123" s="124"/>
      <c r="H123" s="124"/>
      <c r="I123" s="124"/>
      <c r="J123" s="1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</row>
    <row r="124" spans="1:117" ht="19.5" customHeight="1">
      <c r="A124" s="1"/>
      <c r="B124" s="1"/>
      <c r="C124" s="124"/>
      <c r="D124" s="124"/>
      <c r="E124" s="124"/>
      <c r="F124" s="124"/>
      <c r="G124" s="124"/>
      <c r="H124" s="124"/>
      <c r="I124" s="124"/>
      <c r="J124" s="1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</row>
    <row r="125" spans="1:117" ht="19.5" customHeight="1">
      <c r="A125" s="1"/>
      <c r="B125" s="1"/>
      <c r="C125" s="124"/>
      <c r="D125" s="124"/>
      <c r="E125" s="124"/>
      <c r="F125" s="124"/>
      <c r="G125" s="124"/>
      <c r="H125" s="124"/>
      <c r="I125" s="124"/>
      <c r="J125" s="1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</row>
    <row r="126" spans="1:117" ht="19.5" customHeight="1">
      <c r="A126" s="1"/>
      <c r="B126" s="1"/>
      <c r="C126" s="124"/>
      <c r="D126" s="124"/>
      <c r="E126" s="124"/>
      <c r="F126" s="124"/>
      <c r="G126" s="124"/>
      <c r="H126" s="124"/>
      <c r="I126" s="124"/>
      <c r="J126" s="1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</row>
    <row r="127" spans="1:117" ht="19.5" customHeight="1">
      <c r="A127" s="1"/>
      <c r="B127" s="1"/>
      <c r="C127" s="124"/>
      <c r="D127" s="124"/>
      <c r="E127" s="124"/>
      <c r="F127" s="124"/>
      <c r="G127" s="124"/>
      <c r="H127" s="124"/>
      <c r="I127" s="124"/>
      <c r="J127" s="1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ht="19.5" customHeight="1">
      <c r="A128" s="1"/>
      <c r="B128" s="1"/>
      <c r="C128" s="124"/>
      <c r="D128" s="124"/>
      <c r="E128" s="124"/>
      <c r="F128" s="124"/>
      <c r="G128" s="124"/>
      <c r="H128" s="124"/>
      <c r="I128" s="124"/>
      <c r="J128" s="1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</row>
    <row r="129" spans="1:117" ht="19.5" customHeight="1">
      <c r="A129" s="1"/>
      <c r="B129" s="1"/>
      <c r="C129" s="124"/>
      <c r="D129" s="124"/>
      <c r="E129" s="124"/>
      <c r="F129" s="124"/>
      <c r="G129" s="124"/>
      <c r="H129" s="124"/>
      <c r="I129" s="124"/>
      <c r="J129" s="1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19.5" customHeight="1">
      <c r="A130" s="1"/>
      <c r="B130" s="1"/>
      <c r="C130" s="124"/>
      <c r="D130" s="124"/>
      <c r="E130" s="124"/>
      <c r="F130" s="124"/>
      <c r="G130" s="124"/>
      <c r="H130" s="124"/>
      <c r="I130" s="124"/>
      <c r="J130" s="1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</row>
    <row r="131" spans="1:117" ht="19.5" customHeight="1">
      <c r="A131" s="1"/>
      <c r="B131" s="1"/>
      <c r="C131" s="124"/>
      <c r="D131" s="124"/>
      <c r="E131" s="124"/>
      <c r="F131" s="124"/>
      <c r="G131" s="124"/>
      <c r="H131" s="124"/>
      <c r="I131" s="124"/>
      <c r="J131" s="12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19.5" customHeight="1">
      <c r="A132" s="1"/>
      <c r="B132" s="1"/>
      <c r="C132" s="124"/>
      <c r="D132" s="124"/>
      <c r="E132" s="124"/>
      <c r="F132" s="124"/>
      <c r="G132" s="124"/>
      <c r="H132" s="124"/>
      <c r="I132" s="124"/>
      <c r="J132" s="1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</row>
    <row r="133" spans="1:117" ht="19.5" customHeight="1">
      <c r="A133" s="1"/>
      <c r="B133" s="1"/>
      <c r="C133" s="124"/>
      <c r="D133" s="124"/>
      <c r="E133" s="124"/>
      <c r="F133" s="124"/>
      <c r="G133" s="124"/>
      <c r="H133" s="124"/>
      <c r="I133" s="124"/>
      <c r="J133" s="12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ht="19.5" customHeight="1">
      <c r="A134" s="1"/>
      <c r="B134" s="1"/>
      <c r="C134" s="124"/>
      <c r="D134" s="124"/>
      <c r="E134" s="124"/>
      <c r="F134" s="124"/>
      <c r="G134" s="124"/>
      <c r="H134" s="124"/>
      <c r="I134" s="124"/>
      <c r="J134" s="12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</row>
    <row r="135" spans="1:117" ht="19.5" customHeight="1">
      <c r="A135" s="1"/>
      <c r="B135" s="1"/>
      <c r="C135" s="124"/>
      <c r="D135" s="124"/>
      <c r="E135" s="124"/>
      <c r="F135" s="124"/>
      <c r="G135" s="124"/>
      <c r="H135" s="124"/>
      <c r="I135" s="124"/>
      <c r="J135" s="12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</row>
    <row r="136" spans="1:117" ht="19.5" customHeight="1">
      <c r="A136" s="1"/>
      <c r="B136" s="1"/>
      <c r="C136" s="124"/>
      <c r="D136" s="124"/>
      <c r="E136" s="124"/>
      <c r="F136" s="124"/>
      <c r="G136" s="124"/>
      <c r="H136" s="124"/>
      <c r="I136" s="124"/>
      <c r="J136" s="12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</row>
    <row r="137" spans="1:117" ht="19.5" customHeight="1">
      <c r="A137" s="1"/>
      <c r="B137" s="1"/>
      <c r="C137" s="124"/>
      <c r="D137" s="124"/>
      <c r="E137" s="124"/>
      <c r="F137" s="124"/>
      <c r="G137" s="124"/>
      <c r="H137" s="124"/>
      <c r="I137" s="124"/>
      <c r="J137" s="12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ht="19.5" customHeight="1">
      <c r="A138" s="1"/>
      <c r="B138" s="1"/>
      <c r="C138" s="124"/>
      <c r="D138" s="124"/>
      <c r="E138" s="124"/>
      <c r="F138" s="124"/>
      <c r="G138" s="124"/>
      <c r="H138" s="124"/>
      <c r="I138" s="124"/>
      <c r="J138" s="12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</row>
    <row r="139" spans="1:117" ht="19.5" customHeight="1">
      <c r="A139" s="1"/>
      <c r="B139" s="1"/>
      <c r="C139" s="124"/>
      <c r="D139" s="124"/>
      <c r="E139" s="124"/>
      <c r="F139" s="124"/>
      <c r="G139" s="124"/>
      <c r="H139" s="124"/>
      <c r="I139" s="124"/>
      <c r="J139" s="12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ht="19.5" customHeight="1">
      <c r="A140" s="1"/>
      <c r="B140" s="1"/>
      <c r="C140" s="124"/>
      <c r="D140" s="124"/>
      <c r="E140" s="124"/>
      <c r="F140" s="124"/>
      <c r="G140" s="124"/>
      <c r="H140" s="124"/>
      <c r="I140" s="124"/>
      <c r="J140" s="12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</row>
    <row r="141" spans="1:117" ht="19.5" customHeight="1">
      <c r="A141" s="1"/>
      <c r="B141" s="1"/>
      <c r="C141" s="124"/>
      <c r="D141" s="124"/>
      <c r="E141" s="124"/>
      <c r="F141" s="124"/>
      <c r="G141" s="124"/>
      <c r="H141" s="124"/>
      <c r="I141" s="124"/>
      <c r="J141" s="12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</row>
    <row r="142" spans="1:117" ht="19.5" customHeight="1">
      <c r="A142" s="1"/>
      <c r="B142" s="1"/>
      <c r="C142" s="124"/>
      <c r="D142" s="124"/>
      <c r="E142" s="124"/>
      <c r="F142" s="124"/>
      <c r="G142" s="124"/>
      <c r="H142" s="124"/>
      <c r="I142" s="124"/>
      <c r="J142" s="12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</row>
    <row r="143" spans="1:117" ht="19.5" customHeight="1">
      <c r="A143" s="1"/>
      <c r="B143" s="1"/>
      <c r="C143" s="124"/>
      <c r="D143" s="124"/>
      <c r="E143" s="124"/>
      <c r="F143" s="124"/>
      <c r="G143" s="124"/>
      <c r="H143" s="124"/>
      <c r="I143" s="124"/>
      <c r="J143" s="1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</row>
    <row r="144" spans="1:117" ht="19.5" customHeight="1">
      <c r="A144" s="1"/>
      <c r="B144" s="1"/>
      <c r="C144" s="124"/>
      <c r="D144" s="124"/>
      <c r="E144" s="124"/>
      <c r="F144" s="124"/>
      <c r="G144" s="124"/>
      <c r="H144" s="124"/>
      <c r="I144" s="124"/>
      <c r="J144" s="1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  <row r="145" spans="1:117" ht="19.5" customHeight="1">
      <c r="A145" s="1"/>
      <c r="B145" s="1"/>
      <c r="C145" s="124"/>
      <c r="D145" s="124"/>
      <c r="E145" s="124"/>
      <c r="F145" s="124"/>
      <c r="G145" s="124"/>
      <c r="H145" s="124"/>
      <c r="I145" s="124"/>
      <c r="J145" s="12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</row>
    <row r="146" spans="1:117" ht="19.5" customHeight="1">
      <c r="A146" s="1"/>
      <c r="B146" s="1"/>
      <c r="C146" s="1"/>
      <c r="D146" s="1"/>
      <c r="E146" s="21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  <row r="147" spans="1:117" ht="19.5" customHeight="1">
      <c r="A147" s="1"/>
      <c r="B147" s="1"/>
      <c r="C147" s="1"/>
      <c r="D147" s="1"/>
      <c r="E147" s="21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ht="19.5" customHeight="1">
      <c r="A148" s="1"/>
      <c r="B148" s="1"/>
      <c r="C148" s="1"/>
      <c r="D148" s="1"/>
      <c r="E148" s="21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ht="19.5" customHeight="1">
      <c r="A149" s="1"/>
      <c r="B149" s="1"/>
      <c r="C149" s="1"/>
      <c r="D149" s="1"/>
      <c r="E149" s="21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ht="19.5" customHeight="1">
      <c r="A150" s="1"/>
      <c r="B150" s="1"/>
      <c r="C150" s="1"/>
      <c r="D150" s="1"/>
      <c r="E150" s="21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ht="19.5" customHeight="1">
      <c r="A151" s="1"/>
      <c r="B151" s="1"/>
      <c r="C151" s="1"/>
      <c r="D151" s="1"/>
      <c r="E151" s="21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</row>
    <row r="152" spans="1:117" ht="19.5" customHeight="1">
      <c r="B152" s="1"/>
      <c r="C152" s="1"/>
    </row>
    <row r="153" spans="1:117" ht="19.5" customHeight="1">
      <c r="B153" s="1"/>
      <c r="C153" s="1"/>
    </row>
    <row r="154" spans="1:117" ht="19.5" customHeight="1">
      <c r="B154" s="1"/>
      <c r="C154" s="1"/>
    </row>
    <row r="155" spans="1:117" ht="19.5" customHeight="1">
      <c r="B155" s="1"/>
      <c r="C155" s="1"/>
    </row>
    <row r="156" spans="1:117" ht="19.5" customHeight="1">
      <c r="B156" s="1"/>
      <c r="C156" s="1"/>
    </row>
    <row r="157" spans="1:117" ht="19.5" customHeight="1">
      <c r="B157" s="1"/>
      <c r="C157" s="1"/>
    </row>
    <row r="158" spans="1:117" ht="19.5" customHeight="1">
      <c r="C158" s="1"/>
    </row>
    <row r="159" spans="1:117" ht="19.5" customHeight="1">
      <c r="C159" s="1"/>
    </row>
    <row r="160" spans="1:117" ht="19.5" customHeight="1">
      <c r="C160" s="1"/>
    </row>
    <row r="161" spans="3:3" ht="19.5" customHeight="1">
      <c r="C161" s="1"/>
    </row>
    <row r="162" spans="3:3" ht="19.5" customHeight="1">
      <c r="C162" s="1"/>
    </row>
    <row r="163" spans="3:3" ht="19.5" customHeight="1">
      <c r="C163" s="1"/>
    </row>
    <row r="164" spans="3:3" ht="19.5" customHeight="1">
      <c r="C164" s="1"/>
    </row>
    <row r="165" spans="3:3" ht="19.5" customHeight="1">
      <c r="C165" s="1"/>
    </row>
  </sheetData>
  <sheetProtection password="F3B8" sheet="1" objects="1" scenarios="1" selectLockedCells="1"/>
  <mergeCells count="8">
    <mergeCell ref="L59:M59"/>
    <mergeCell ref="D14:E14"/>
    <mergeCell ref="D3:P3"/>
    <mergeCell ref="C4:O4"/>
    <mergeCell ref="D55:E55"/>
    <mergeCell ref="L46:Q46"/>
    <mergeCell ref="P27:Q27"/>
    <mergeCell ref="P7:S7"/>
  </mergeCells>
  <pageMargins left="0.7" right="0.7" top="0.75" bottom="0.75" header="0.3" footer="0.3"/>
  <pageSetup paperSize="9" scale="35" orientation="portrait" horizontalDpi="0" verticalDpi="0" r:id="rId1"/>
  <colBreaks count="1" manualBreakCount="1">
    <brk id="18" max="63" man="1"/>
  </colBreaks>
  <drawing r:id="rId2"/>
  <legacyDrawing r:id="rId3"/>
  <oleObjects>
    <oleObject progId="AutoCAD.Drawing.18" shapeId="1028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2024-03-22T07:01:32Z</dcterms:created>
  <dcterms:modified xsi:type="dcterms:W3CDTF">2025-07-21T15:19:24Z</dcterms:modified>
</cp:coreProperties>
</file>