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65" windowWidth="19305" windowHeight="9945"/>
  </bookViews>
  <sheets>
    <sheet name="Foglio1" sheetId="1" r:id="rId1"/>
  </sheets>
  <definedNames>
    <definedName name="_xlnm.Print_Area" localSheetId="0">Foglio1!$A$1:$N$129</definedName>
  </definedNames>
  <calcPr calcId="125725"/>
</workbook>
</file>

<file path=xl/calcChain.xml><?xml version="1.0" encoding="utf-8"?>
<calcChain xmlns="http://schemas.openxmlformats.org/spreadsheetml/2006/main">
  <c r="D51" i="1"/>
  <c r="D49"/>
  <c r="D48" l="1"/>
  <c r="D28"/>
  <c r="D47"/>
  <c r="D43"/>
  <c r="D41"/>
  <c r="D39"/>
  <c r="D37"/>
  <c r="D35"/>
  <c r="D32"/>
  <c r="D30"/>
  <c r="D26"/>
  <c r="D23"/>
  <c r="D15"/>
  <c r="D11"/>
  <c r="D10"/>
  <c r="D14" s="1"/>
  <c r="D16" s="1"/>
  <c r="D12" l="1"/>
  <c r="D22"/>
</calcChain>
</file>

<file path=xl/sharedStrings.xml><?xml version="1.0" encoding="utf-8"?>
<sst xmlns="http://schemas.openxmlformats.org/spreadsheetml/2006/main" count="86" uniqueCount="62">
  <si>
    <t>°C</t>
  </si>
  <si>
    <t xml:space="preserve">n° </t>
  </si>
  <si>
    <t>Servizi personale</t>
  </si>
  <si>
    <t>L/g</t>
  </si>
  <si>
    <t>consumo servizi ACS alunni</t>
  </si>
  <si>
    <t>ing.prof.G. Loffredo</t>
  </si>
  <si>
    <t>Alunni</t>
  </si>
  <si>
    <t>Tempo di presiscaldo</t>
  </si>
  <si>
    <t>H</t>
  </si>
  <si>
    <t>Temperatura ACS</t>
  </si>
  <si>
    <t>Temperatura di accumulo</t>
  </si>
  <si>
    <t>Periodo di punta utilizzo</t>
  </si>
  <si>
    <t xml:space="preserve">Boiler volume </t>
  </si>
  <si>
    <t>L</t>
  </si>
  <si>
    <t>Servizi   bambini   a 5 posti cad</t>
  </si>
  <si>
    <t>Richiesta giornaliera ACS</t>
  </si>
  <si>
    <t>Temperatura acqua fredda periodo invernale</t>
  </si>
  <si>
    <t>Per tutto il personale che può usufruirne:</t>
  </si>
  <si>
    <t>Cons.ACS  servizi insegnanti + personale</t>
  </si>
  <si>
    <t xml:space="preserve"> SCUOLA PRIMARIA</t>
  </si>
  <si>
    <t>produzione acs per servizi</t>
  </si>
  <si>
    <t xml:space="preserve">Classi  primarie </t>
  </si>
  <si>
    <t>P.C potenza termica</t>
  </si>
  <si>
    <t>Personale docente</t>
  </si>
  <si>
    <t>kW termici</t>
  </si>
  <si>
    <t>Pompa di calore autonoma</t>
  </si>
  <si>
    <t>N°</t>
  </si>
  <si>
    <t>Tubazione aspirazuione e scarico</t>
  </si>
  <si>
    <t xml:space="preserve">sezione </t>
  </si>
  <si>
    <t>cm2</t>
  </si>
  <si>
    <t>cm</t>
  </si>
  <si>
    <t xml:space="preserve">pompe di calore </t>
  </si>
  <si>
    <t>n°</t>
  </si>
  <si>
    <t>diametro tubazione aspirazione e scarico</t>
  </si>
  <si>
    <t>m3/h</t>
  </si>
  <si>
    <t>D</t>
  </si>
  <si>
    <t>Diametro condotto finale</t>
  </si>
  <si>
    <t>condotti in parallelo</t>
  </si>
  <si>
    <t>portata aria singola P.C  max</t>
  </si>
  <si>
    <t>calcolo diametro condotto  V= 10 m/s</t>
  </si>
  <si>
    <t>Bollitore</t>
  </si>
  <si>
    <t>Diametro serpentina</t>
  </si>
  <si>
    <t>Di</t>
  </si>
  <si>
    <t>1"1/4</t>
  </si>
  <si>
    <t>Superficie serpentina</t>
  </si>
  <si>
    <t>m2</t>
  </si>
  <si>
    <t>Sviluppo serpentina</t>
  </si>
  <si>
    <t>L m</t>
  </si>
  <si>
    <t>Portata termica</t>
  </si>
  <si>
    <t>cad:P.C L</t>
  </si>
  <si>
    <t>Totale L</t>
  </si>
  <si>
    <t>Serpentine cad bollitore</t>
  </si>
  <si>
    <t xml:space="preserve">L </t>
  </si>
  <si>
    <t>Perdita di carico</t>
  </si>
  <si>
    <t>∆p m</t>
  </si>
  <si>
    <t>Perdita di carico P.C.</t>
  </si>
  <si>
    <t>Perdita di carico totale</t>
  </si>
  <si>
    <t>Pompa di calore consigliata GRUNDFOS</t>
  </si>
  <si>
    <t>MAGNA1 25..120  1"1/4</t>
  </si>
  <si>
    <t>Litri</t>
  </si>
  <si>
    <t>pompe di calore in serie</t>
  </si>
  <si>
    <t>Faq.2413.2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</si>
</sst>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name val="Arial"/>
      <family val="2"/>
    </font>
    <font>
      <sz val="36"/>
      <color rgb="FF0070C0"/>
      <name val="Arial Black"/>
      <family val="2"/>
    </font>
    <font>
      <sz val="22"/>
      <color theme="1"/>
      <name val="Arial"/>
      <family val="2"/>
    </font>
    <font>
      <sz val="20"/>
      <name val="Arial"/>
      <family val="2"/>
    </font>
    <font>
      <sz val="22"/>
      <color theme="1"/>
      <name val="Arial Narrow"/>
      <family val="2"/>
    </font>
    <font>
      <b/>
      <sz val="20"/>
      <color rgb="FFFF0000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sz val="36"/>
      <color rgb="FFFF0000"/>
      <name val="Arial Black"/>
      <family val="2"/>
    </font>
    <font>
      <b/>
      <sz val="20"/>
      <color theme="1"/>
      <name val="Calibri"/>
      <family val="2"/>
      <scheme val="minor"/>
    </font>
    <font>
      <sz val="26"/>
      <color rgb="FF0070C0"/>
      <name val="Arial Black"/>
      <family val="2"/>
    </font>
    <font>
      <sz val="12"/>
      <color rgb="FFFFFFFF"/>
      <name val="Arial"/>
      <family val="2"/>
    </font>
    <font>
      <sz val="24"/>
      <color theme="1"/>
      <name val="Arial Narrow"/>
      <family val="2"/>
    </font>
    <font>
      <sz val="22"/>
      <color theme="1"/>
      <name val="Calibri"/>
      <family val="2"/>
      <scheme val="minor"/>
    </font>
    <font>
      <sz val="20"/>
      <color theme="1"/>
      <name val="Arial Narrow"/>
      <family val="2"/>
    </font>
    <font>
      <sz val="24"/>
      <color theme="1"/>
      <name val="Calibri"/>
      <family val="2"/>
      <scheme val="minor"/>
    </font>
    <font>
      <sz val="22"/>
      <name val="Arial Narrow"/>
      <family val="2"/>
    </font>
    <font>
      <sz val="24"/>
      <name val="Arial Narrow"/>
      <family val="2"/>
    </font>
    <font>
      <b/>
      <sz val="24"/>
      <color rgb="FF0070C0"/>
      <name val="Calibri"/>
      <family val="2"/>
      <scheme val="minor"/>
    </font>
    <font>
      <b/>
      <sz val="24"/>
      <color rgb="FF0070C0"/>
      <name val="Arial Narrow"/>
      <family val="2"/>
    </font>
    <font>
      <b/>
      <sz val="24"/>
      <color rgb="FFFF0000"/>
      <name val="Arial Narrow"/>
      <family val="2"/>
    </font>
    <font>
      <b/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64" fontId="10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6" fillId="0" borderId="0" xfId="0" applyFont="1" applyProtection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right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19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6" fillId="0" borderId="0" xfId="0" applyFont="1" applyFill="1" applyBorder="1" applyAlignment="1" applyProtection="1"/>
    <xf numFmtId="0" fontId="3" fillId="0" borderId="0" xfId="0" applyFont="1" applyProtection="1"/>
    <xf numFmtId="0" fontId="7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49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0" fontId="19" fillId="0" borderId="0" xfId="0" applyFont="1" applyBorder="1" applyAlignment="1" applyProtection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12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Alignment="1" applyProtection="1">
      <protection hidden="1"/>
    </xf>
    <xf numFmtId="2" fontId="13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1" fontId="10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4" fontId="13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164" fontId="9" fillId="0" borderId="0" xfId="0" applyNumberFormat="1" applyFont="1" applyBorder="1" applyAlignment="1" applyProtection="1">
      <alignment horizontal="center"/>
      <protection hidden="1"/>
    </xf>
    <xf numFmtId="2" fontId="8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>
      <alignment horizont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Fill="1" applyAlignment="1" applyProtection="1">
      <alignment horizontal="center" vertical="center"/>
      <protection locked="0" hidden="1"/>
    </xf>
    <xf numFmtId="0" fontId="21" fillId="0" borderId="0" xfId="0" applyFont="1" applyFill="1" applyAlignment="1" applyProtection="1">
      <alignment horizontal="center"/>
      <protection hidden="1"/>
    </xf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/>
    </xf>
    <xf numFmtId="0" fontId="22" fillId="0" borderId="0" xfId="0" applyFont="1" applyAlignment="1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4" xfId="0" applyFont="1" applyBorder="1" applyAlignment="1" applyProtection="1">
      <alignment horizontal="left" vertical="center"/>
      <protection hidden="1"/>
    </xf>
    <xf numFmtId="0" fontId="24" fillId="4" borderId="5" xfId="0" applyFont="1" applyFill="1" applyBorder="1" applyAlignment="1" applyProtection="1">
      <alignment horizontal="center"/>
      <protection locked="0" hidden="1"/>
    </xf>
    <xf numFmtId="0" fontId="24" fillId="0" borderId="6" xfId="0" applyFont="1" applyBorder="1" applyAlignment="1" applyProtection="1">
      <alignment horizontal="left" vertical="center"/>
      <protection hidden="1"/>
    </xf>
    <xf numFmtId="0" fontId="24" fillId="2" borderId="7" xfId="0" applyFont="1" applyFill="1" applyBorder="1" applyAlignment="1" applyProtection="1">
      <alignment horizontal="center"/>
      <protection locked="0" hidden="1"/>
    </xf>
    <xf numFmtId="0" fontId="24" fillId="3" borderId="7" xfId="0" applyFont="1" applyFill="1" applyBorder="1" applyAlignment="1" applyProtection="1">
      <alignment horizontal="center"/>
      <protection hidden="1"/>
    </xf>
    <xf numFmtId="1" fontId="24" fillId="3" borderId="7" xfId="0" applyNumberFormat="1" applyFont="1" applyFill="1" applyBorder="1" applyAlignment="1" applyProtection="1">
      <alignment horizontal="center"/>
      <protection hidden="1"/>
    </xf>
    <xf numFmtId="1" fontId="24" fillId="3" borderId="7" xfId="0" applyNumberFormat="1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4" fillId="0" borderId="3" xfId="0" applyFont="1" applyBorder="1" applyAlignment="1" applyProtection="1">
      <alignment horizontal="center"/>
      <protection hidden="1"/>
    </xf>
    <xf numFmtId="1" fontId="24" fillId="2" borderId="7" xfId="0" applyNumberFormat="1" applyFont="1" applyFill="1" applyBorder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4" fillId="2" borderId="10" xfId="0" applyFont="1" applyFill="1" applyBorder="1" applyAlignment="1" applyProtection="1">
      <alignment horizontal="center"/>
      <protection locked="0" hidden="1"/>
    </xf>
    <xf numFmtId="0" fontId="24" fillId="0" borderId="8" xfId="0" applyFont="1" applyFill="1" applyBorder="1" applyAlignment="1" applyProtection="1">
      <alignment horizontal="left" vertical="center"/>
      <protection hidden="1"/>
    </xf>
    <xf numFmtId="0" fontId="24" fillId="0" borderId="2" xfId="0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/>
    <xf numFmtId="0" fontId="1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164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locked="0" hidden="1"/>
    </xf>
    <xf numFmtId="1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center"/>
    </xf>
    <xf numFmtId="0" fontId="0" fillId="0" borderId="0" xfId="0" applyFill="1" applyProtection="1"/>
    <xf numFmtId="164" fontId="27" fillId="3" borderId="9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/>
      <protection hidden="1"/>
    </xf>
    <xf numFmtId="0" fontId="24" fillId="0" borderId="4" xfId="0" applyFont="1" applyFill="1" applyBorder="1" applyAlignment="1" applyProtection="1">
      <alignment horizontal="center"/>
      <protection hidden="1"/>
    </xf>
    <xf numFmtId="0" fontId="24" fillId="0" borderId="6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hidden="1"/>
    </xf>
    <xf numFmtId="0" fontId="24" fillId="3" borderId="3" xfId="0" applyFont="1" applyFill="1" applyBorder="1" applyAlignment="1" applyProtection="1">
      <alignment horizontal="center"/>
      <protection hidden="1"/>
    </xf>
    <xf numFmtId="0" fontId="24" fillId="0" borderId="3" xfId="0" applyFont="1" applyFill="1" applyBorder="1" applyAlignment="1" applyProtection="1">
      <alignment horizontal="center"/>
      <protection hidden="1"/>
    </xf>
    <xf numFmtId="164" fontId="24" fillId="3" borderId="2" xfId="0" applyNumberFormat="1" applyFont="1" applyFill="1" applyBorder="1" applyAlignment="1" applyProtection="1">
      <alignment horizontal="center"/>
      <protection hidden="1"/>
    </xf>
    <xf numFmtId="49" fontId="0" fillId="0" borderId="5" xfId="0" applyNumberFormat="1" applyFill="1" applyBorder="1" applyAlignment="1" applyProtection="1"/>
    <xf numFmtId="0" fontId="24" fillId="0" borderId="6" xfId="0" applyFont="1" applyFill="1" applyBorder="1" applyAlignment="1" applyProtection="1">
      <alignment horizontal="left" vertical="center"/>
      <protection hidden="1"/>
    </xf>
    <xf numFmtId="0" fontId="29" fillId="3" borderId="1" xfId="0" applyFont="1" applyFill="1" applyBorder="1" applyAlignment="1" applyProtection="1">
      <alignment horizontal="center"/>
      <protection hidden="1"/>
    </xf>
    <xf numFmtId="1" fontId="24" fillId="3" borderId="3" xfId="0" applyNumberFormat="1" applyFont="1" applyFill="1" applyBorder="1" applyAlignment="1" applyProtection="1">
      <alignment horizontal="center"/>
      <protection hidden="1"/>
    </xf>
    <xf numFmtId="0" fontId="24" fillId="0" borderId="4" xfId="0" applyFont="1" applyFill="1" applyBorder="1" applyAlignment="1" applyProtection="1">
      <alignment horizontal="left" vertical="center"/>
      <protection hidden="1"/>
    </xf>
    <xf numFmtId="0" fontId="24" fillId="0" borderId="8" xfId="0" applyFont="1" applyFill="1" applyBorder="1" applyAlignment="1" applyProtection="1">
      <alignment horizontal="left" vertical="center"/>
      <protection hidden="1"/>
    </xf>
    <xf numFmtId="0" fontId="24" fillId="0" borderId="5" xfId="0" applyFont="1" applyFill="1" applyBorder="1" applyAlignment="1" applyProtection="1">
      <alignment horizontal="center"/>
      <protection hidden="1"/>
    </xf>
    <xf numFmtId="0" fontId="24" fillId="0" borderId="7" xfId="0" applyFont="1" applyFill="1" applyBorder="1" applyAlignment="1" applyProtection="1">
      <alignment horizontal="center"/>
      <protection hidden="1"/>
    </xf>
    <xf numFmtId="0" fontId="0" fillId="0" borderId="7" xfId="0" applyBorder="1" applyProtection="1"/>
    <xf numFmtId="0" fontId="18" fillId="0" borderId="1" xfId="0" applyFont="1" applyFill="1" applyBorder="1" applyAlignment="1" applyProtection="1">
      <protection hidden="1"/>
    </xf>
    <xf numFmtId="0" fontId="24" fillId="0" borderId="3" xfId="0" applyFont="1" applyFill="1" applyBorder="1" applyAlignment="1" applyProtection="1">
      <protection hidden="1"/>
    </xf>
    <xf numFmtId="0" fontId="13" fillId="0" borderId="2" xfId="0" applyFont="1" applyFill="1" applyBorder="1" applyProtection="1">
      <protection hidden="1"/>
    </xf>
    <xf numFmtId="0" fontId="27" fillId="0" borderId="1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  <protection locked="0" hidden="1"/>
    </xf>
    <xf numFmtId="2" fontId="24" fillId="3" borderId="3" xfId="0" applyNumberFormat="1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horizontal="center"/>
      <protection locked="0" hidden="1"/>
    </xf>
    <xf numFmtId="2" fontId="2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24" fillId="2" borderId="9" xfId="0" applyFont="1" applyFill="1" applyBorder="1" applyAlignment="1" applyProtection="1">
      <alignment horizontal="center" vertical="center"/>
      <protection locked="0" hidden="1"/>
    </xf>
    <xf numFmtId="0" fontId="24" fillId="2" borderId="3" xfId="0" applyFont="1" applyFill="1" applyBorder="1" applyAlignment="1" applyProtection="1">
      <alignment horizontal="center" vertical="center"/>
      <protection locked="0" hidden="1"/>
    </xf>
    <xf numFmtId="1" fontId="24" fillId="3" borderId="3" xfId="0" applyNumberFormat="1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center" vertical="center"/>
      <protection locked="0" hidden="1"/>
    </xf>
    <xf numFmtId="0" fontId="32" fillId="2" borderId="3" xfId="0" applyFont="1" applyFill="1" applyBorder="1" applyAlignment="1" applyProtection="1">
      <alignment horizontal="center" vertical="center"/>
      <protection locked="0" hidden="1"/>
    </xf>
    <xf numFmtId="1" fontId="24" fillId="3" borderId="2" xfId="0" applyNumberFormat="1" applyFont="1" applyFill="1" applyBorder="1" applyAlignment="1" applyProtection="1">
      <alignment horizontal="center" vertical="center"/>
      <protection hidden="1"/>
    </xf>
    <xf numFmtId="1" fontId="24" fillId="3" borderId="4" xfId="0" applyNumberFormat="1" applyFont="1" applyFill="1" applyBorder="1" applyAlignment="1" applyProtection="1">
      <alignment horizontal="center" vertical="center"/>
      <protection hidden="1"/>
    </xf>
    <xf numFmtId="1" fontId="24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locked="0" hidden="1"/>
    </xf>
    <xf numFmtId="164" fontId="24" fillId="3" borderId="6" xfId="0" applyNumberFormat="1" applyFont="1" applyFill="1" applyBorder="1" applyAlignment="1" applyProtection="1">
      <alignment horizontal="center" vertical="center"/>
      <protection hidden="1"/>
    </xf>
    <xf numFmtId="1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24" fillId="2" borderId="6" xfId="0" applyNumberFormat="1" applyFont="1" applyFill="1" applyBorder="1" applyAlignment="1" applyProtection="1">
      <alignment horizontal="center" vertical="center"/>
      <protection locked="0" hidden="1"/>
    </xf>
    <xf numFmtId="2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 vertical="center"/>
      <protection locked="0" hidden="1"/>
    </xf>
    <xf numFmtId="0" fontId="27" fillId="0" borderId="7" xfId="0" applyFont="1" applyBorder="1" applyAlignment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  <protection locked="0" hidden="1"/>
    </xf>
    <xf numFmtId="0" fontId="33" fillId="2" borderId="9" xfId="0" applyFont="1" applyFill="1" applyBorder="1" applyAlignment="1" applyProtection="1">
      <alignment horizontal="center" vertical="center"/>
      <protection locked="0" hidden="1"/>
    </xf>
    <xf numFmtId="0" fontId="10" fillId="2" borderId="8" xfId="0" applyFont="1" applyFill="1" applyBorder="1" applyAlignment="1" applyProtection="1">
      <alignment horizontal="center"/>
      <protection locked="0" hidden="1"/>
    </xf>
    <xf numFmtId="0" fontId="10" fillId="2" borderId="12" xfId="0" applyFont="1" applyFill="1" applyBorder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w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209550</xdr:rowOff>
    </xdr:from>
    <xdr:to>
      <xdr:col>2</xdr:col>
      <xdr:colOff>928687</xdr:colOff>
      <xdr:row>4</xdr:row>
      <xdr:rowOff>464373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209550"/>
          <a:ext cx="7924800" cy="2312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816769</xdr:colOff>
      <xdr:row>43</xdr:row>
      <xdr:rowOff>40482</xdr:rowOff>
    </xdr:from>
    <xdr:to>
      <xdr:col>9</xdr:col>
      <xdr:colOff>661987</xdr:colOff>
      <xdr:row>49</xdr:row>
      <xdr:rowOff>229851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3800" y="18268951"/>
          <a:ext cx="2714625" cy="24753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138112</xdr:colOff>
      <xdr:row>50</xdr:row>
      <xdr:rowOff>107156</xdr:rowOff>
    </xdr:from>
    <xdr:to>
      <xdr:col>9</xdr:col>
      <xdr:colOff>130968</xdr:colOff>
      <xdr:row>51</xdr:row>
      <xdr:rowOff>126206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4331" y="21002625"/>
          <a:ext cx="174307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4591050</xdr:colOff>
      <xdr:row>36</xdr:row>
      <xdr:rowOff>57150</xdr:rowOff>
    </xdr:from>
    <xdr:to>
      <xdr:col>1</xdr:col>
      <xdr:colOff>5200650</xdr:colOff>
      <xdr:row>36</xdr:row>
      <xdr:rowOff>342900</xdr:rowOff>
    </xdr:to>
    <xdr:sp macro="" textlink="">
      <xdr:nvSpPr>
        <xdr:cNvPr id="6" name="Freccia a destra 5"/>
        <xdr:cNvSpPr/>
      </xdr:nvSpPr>
      <xdr:spPr>
        <a:xfrm>
          <a:off x="5695950" y="15697200"/>
          <a:ext cx="6096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4591050</xdr:colOff>
      <xdr:row>37</xdr:row>
      <xdr:rowOff>38100</xdr:rowOff>
    </xdr:from>
    <xdr:to>
      <xdr:col>1</xdr:col>
      <xdr:colOff>5200650</xdr:colOff>
      <xdr:row>37</xdr:row>
      <xdr:rowOff>323850</xdr:rowOff>
    </xdr:to>
    <xdr:sp macro="" textlink="">
      <xdr:nvSpPr>
        <xdr:cNvPr id="7" name="Freccia a destra 6"/>
        <xdr:cNvSpPr/>
      </xdr:nvSpPr>
      <xdr:spPr>
        <a:xfrm>
          <a:off x="5695950" y="16059150"/>
          <a:ext cx="6096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4552950</xdr:colOff>
      <xdr:row>39</xdr:row>
      <xdr:rowOff>33337</xdr:rowOff>
    </xdr:from>
    <xdr:to>
      <xdr:col>1</xdr:col>
      <xdr:colOff>5162550</xdr:colOff>
      <xdr:row>39</xdr:row>
      <xdr:rowOff>319087</xdr:rowOff>
    </xdr:to>
    <xdr:sp macro="" textlink="">
      <xdr:nvSpPr>
        <xdr:cNvPr id="8" name="Freccia a destra 7"/>
        <xdr:cNvSpPr/>
      </xdr:nvSpPr>
      <xdr:spPr>
        <a:xfrm>
          <a:off x="5660231" y="16737806"/>
          <a:ext cx="609600" cy="28575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4562475</xdr:colOff>
      <xdr:row>40</xdr:row>
      <xdr:rowOff>54768</xdr:rowOff>
    </xdr:from>
    <xdr:to>
      <xdr:col>1</xdr:col>
      <xdr:colOff>5172075</xdr:colOff>
      <xdr:row>40</xdr:row>
      <xdr:rowOff>340518</xdr:rowOff>
    </xdr:to>
    <xdr:sp macro="" textlink="">
      <xdr:nvSpPr>
        <xdr:cNvPr id="9" name="Freccia a destra 8"/>
        <xdr:cNvSpPr/>
      </xdr:nvSpPr>
      <xdr:spPr>
        <a:xfrm>
          <a:off x="5669756" y="17140237"/>
          <a:ext cx="609600" cy="28575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6</xdr:col>
      <xdr:colOff>559594</xdr:colOff>
      <xdr:row>8</xdr:row>
      <xdr:rowOff>6446</xdr:rowOff>
    </xdr:from>
    <xdr:to>
      <xdr:col>12</xdr:col>
      <xdr:colOff>190500</xdr:colOff>
      <xdr:row>18</xdr:row>
      <xdr:rowOff>76199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96625" y="4673696"/>
          <a:ext cx="5584031" cy="40702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369093</xdr:colOff>
      <xdr:row>54</xdr:row>
      <xdr:rowOff>178592</xdr:rowOff>
    </xdr:from>
    <xdr:to>
      <xdr:col>4</xdr:col>
      <xdr:colOff>714374</xdr:colOff>
      <xdr:row>73</xdr:row>
      <xdr:rowOff>410572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5407" t="16667" r="36394" b="21591"/>
        <a:stretch>
          <a:fillRect/>
        </a:stretch>
      </xdr:blipFill>
      <xdr:spPr bwMode="auto">
        <a:xfrm>
          <a:off x="1416843" y="22609967"/>
          <a:ext cx="10084594" cy="785198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4</xdr:col>
      <xdr:colOff>1297780</xdr:colOff>
      <xdr:row>54</xdr:row>
      <xdr:rowOff>358439</xdr:rowOff>
    </xdr:from>
    <xdr:to>
      <xdr:col>8</xdr:col>
      <xdr:colOff>595311</xdr:colOff>
      <xdr:row>74</xdr:row>
      <xdr:rowOff>134540</xdr:rowOff>
    </xdr:to>
    <xdr:pic>
      <xdr:nvPicPr>
        <xdr:cNvPr id="1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4200" t="21600" r="50060" b="26561"/>
        <a:stretch>
          <a:fillRect/>
        </a:stretch>
      </xdr:blipFill>
      <xdr:spPr bwMode="auto">
        <a:xfrm>
          <a:off x="12084843" y="22789814"/>
          <a:ext cx="3155156" cy="79676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8</xdr:col>
      <xdr:colOff>511968</xdr:colOff>
      <xdr:row>61</xdr:row>
      <xdr:rowOff>59531</xdr:rowOff>
    </xdr:from>
    <xdr:to>
      <xdr:col>11</xdr:col>
      <xdr:colOff>928686</xdr:colOff>
      <xdr:row>65</xdr:row>
      <xdr:rowOff>119063</xdr:rowOff>
    </xdr:to>
    <xdr:sp macro="" textlink="">
      <xdr:nvSpPr>
        <xdr:cNvPr id="14" name="CasellaDiTesto 13"/>
        <xdr:cNvSpPr txBox="1"/>
      </xdr:nvSpPr>
      <xdr:spPr>
        <a:xfrm>
          <a:off x="15156656" y="25157906"/>
          <a:ext cx="2893218" cy="158353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 sz="4400">
              <a:solidFill>
                <a:srgbClr val="C00000"/>
              </a:solidFill>
              <a:latin typeface="Aharoni" pitchFamily="2" charset="-79"/>
              <a:cs typeface="Aharoni" pitchFamily="2" charset="-79"/>
            </a:rPr>
            <a:t>Dynergy</a:t>
          </a:r>
        </a:p>
        <a:p>
          <a:pPr algn="ctr"/>
          <a:r>
            <a:rPr lang="it-IT" sz="2800">
              <a:solidFill>
                <a:srgbClr val="C00000"/>
              </a:solidFill>
              <a:latin typeface="Copperplate Gothic Bold" pitchFamily="34" charset="0"/>
              <a:cs typeface="Aharoni" pitchFamily="2" charset="-79"/>
            </a:rPr>
            <a:t>IDROSTAR EVO2 R1 300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C1" zoomScale="40" zoomScaleNormal="40" zoomScaleSheetLayoutView="40" zoomScalePageLayoutView="40" workbookViewId="0">
      <selection activeCell="S7" sqref="S7"/>
    </sheetView>
  </sheetViews>
  <sheetFormatPr defaultColWidth="15.5703125" defaultRowHeight="45" customHeight="1"/>
  <cols>
    <col min="1" max="1" width="15.5703125" style="2"/>
    <col min="2" max="2" width="90.28515625" style="2" customWidth="1"/>
    <col min="3" max="3" width="29.7109375" style="2" customWidth="1"/>
    <col min="4" max="4" width="26" style="2" customWidth="1"/>
    <col min="5" max="5" width="21.7109375" style="2" customWidth="1"/>
    <col min="6" max="6" width="7.140625" style="2" customWidth="1"/>
    <col min="7" max="7" width="15.7109375" style="2" customWidth="1"/>
    <col min="8" max="8" width="13.140625" style="2" customWidth="1"/>
    <col min="9" max="9" width="11.5703125" style="2" customWidth="1"/>
    <col min="10" max="10" width="14.42578125" style="2" customWidth="1"/>
    <col min="11" max="11" width="13.28515625" style="2" customWidth="1"/>
    <col min="12" max="12" width="15.85546875" style="2" customWidth="1"/>
    <col min="13" max="13" width="19.28515625" style="2" bestFit="1" customWidth="1"/>
    <col min="14" max="14" width="4" style="2" customWidth="1"/>
    <col min="15" max="16" width="15.5703125" style="2"/>
    <col min="17" max="17" width="12.140625" style="2" customWidth="1"/>
    <col min="18" max="16384" width="15.5703125" style="2"/>
  </cols>
  <sheetData>
    <row r="1" spans="1:29" s="1" customFormat="1" ht="39.950000000000003" customHeight="1">
      <c r="A1"/>
      <c r="B1"/>
      <c r="C1"/>
      <c r="D1"/>
      <c r="E1"/>
      <c r="F1"/>
      <c r="G1"/>
      <c r="H1"/>
      <c r="I1"/>
      <c r="J1"/>
      <c r="K1" s="40"/>
      <c r="L1" s="40"/>
      <c r="O1" s="72"/>
      <c r="P1" s="72"/>
    </row>
    <row r="2" spans="1:29" s="1" customFormat="1" ht="39.950000000000003" customHeight="1">
      <c r="A2" s="70"/>
      <c r="B2" s="114" t="s">
        <v>5</v>
      </c>
      <c r="C2" s="70"/>
      <c r="D2" s="70"/>
      <c r="E2" s="70"/>
      <c r="F2" s="70"/>
      <c r="G2" s="70"/>
      <c r="H2" s="70"/>
      <c r="I2" s="70"/>
      <c r="J2" s="137" t="s">
        <v>61</v>
      </c>
      <c r="K2" s="71"/>
      <c r="L2" s="56"/>
      <c r="M2" s="57"/>
      <c r="N2" s="41"/>
      <c r="O2" s="72"/>
      <c r="P2" s="72"/>
    </row>
    <row r="3" spans="1:29" s="1" customFormat="1" ht="39.950000000000003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2"/>
      <c r="M3" s="57"/>
      <c r="N3" s="41"/>
      <c r="O3" s="72"/>
      <c r="P3" s="150"/>
      <c r="Q3" s="198"/>
      <c r="R3" s="30"/>
      <c r="S3" s="30"/>
      <c r="T3" s="30"/>
      <c r="U3" s="35"/>
      <c r="V3" s="30"/>
      <c r="W3" s="30"/>
      <c r="X3" s="30"/>
      <c r="Y3" s="30"/>
      <c r="Z3" s="30"/>
      <c r="AA3" s="30"/>
      <c r="AB3" s="44"/>
      <c r="AC3" s="63"/>
    </row>
    <row r="4" spans="1:29" s="1" customFormat="1" ht="39.950000000000003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3"/>
      <c r="L4" s="54"/>
      <c r="M4" s="39"/>
      <c r="N4" s="58"/>
      <c r="O4" s="72"/>
      <c r="P4" s="197"/>
      <c r="Q4" s="178"/>
      <c r="R4" s="32"/>
      <c r="S4" s="32"/>
      <c r="T4" s="32"/>
      <c r="U4" s="32"/>
      <c r="V4" s="32"/>
      <c r="W4" s="178"/>
      <c r="X4" s="32"/>
      <c r="Y4" s="32"/>
      <c r="Z4" s="32"/>
      <c r="AA4" s="32"/>
      <c r="AB4" s="61"/>
      <c r="AC4" s="33"/>
    </row>
    <row r="5" spans="1:29" s="1" customFormat="1" ht="47.4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4"/>
      <c r="L5" s="54"/>
      <c r="M5" s="55"/>
      <c r="N5" s="58"/>
      <c r="O5" s="72"/>
      <c r="P5" s="32"/>
      <c r="Q5" s="178"/>
      <c r="R5" s="32"/>
      <c r="S5" s="32"/>
      <c r="T5" s="32"/>
      <c r="U5" s="32"/>
      <c r="V5" s="32"/>
      <c r="W5" s="178"/>
      <c r="X5" s="32"/>
      <c r="Y5" s="32"/>
      <c r="Z5" s="32"/>
      <c r="AA5" s="32"/>
      <c r="AB5" s="61"/>
      <c r="AC5" s="33"/>
    </row>
    <row r="6" spans="1:29" ht="50.1" customHeight="1">
      <c r="B6" s="206" t="s">
        <v>19</v>
      </c>
      <c r="C6" s="206"/>
      <c r="D6" s="206"/>
      <c r="E6" s="206"/>
      <c r="F6" s="206"/>
      <c r="G6" s="206"/>
      <c r="H6" s="206"/>
      <c r="I6" s="206"/>
      <c r="J6" s="206"/>
      <c r="K6" s="125"/>
      <c r="L6" s="54"/>
      <c r="M6" s="39"/>
      <c r="N6" s="58"/>
      <c r="O6" s="87"/>
      <c r="P6" s="25"/>
      <c r="Q6" s="38"/>
      <c r="R6" s="25"/>
      <c r="S6" s="37"/>
      <c r="T6" s="25"/>
      <c r="U6" s="25"/>
      <c r="V6" s="25"/>
      <c r="W6" s="38"/>
      <c r="X6" s="25"/>
      <c r="Y6" s="25"/>
      <c r="Z6" s="25"/>
      <c r="AA6" s="25"/>
      <c r="AB6" s="62"/>
      <c r="AC6" s="65"/>
    </row>
    <row r="7" spans="1:29" ht="70.5" customHeight="1">
      <c r="B7" s="209" t="s">
        <v>20</v>
      </c>
      <c r="C7" s="209"/>
      <c r="D7" s="209"/>
      <c r="E7" s="209"/>
      <c r="F7" s="209"/>
      <c r="G7" s="209"/>
      <c r="H7" s="209"/>
      <c r="I7" s="209"/>
      <c r="J7" s="209"/>
      <c r="K7" s="75"/>
      <c r="L7" s="59"/>
      <c r="M7" s="39"/>
      <c r="N7" s="60"/>
      <c r="O7" s="87"/>
      <c r="P7" s="67"/>
      <c r="Q7" s="67"/>
      <c r="R7" s="67"/>
      <c r="S7" s="66"/>
      <c r="T7" s="67"/>
      <c r="U7" s="66"/>
      <c r="V7" s="67"/>
      <c r="W7" s="66"/>
      <c r="X7" s="66"/>
      <c r="Y7" s="66"/>
      <c r="Z7" s="66"/>
      <c r="AA7" s="67"/>
      <c r="AB7" s="68"/>
      <c r="AC7" s="68"/>
    </row>
    <row r="8" spans="1:29" ht="42.75" customHeight="1">
      <c r="A8" s="75"/>
      <c r="B8" s="154" t="s">
        <v>17</v>
      </c>
      <c r="E8" s="116"/>
      <c r="F8" s="77"/>
      <c r="G8" s="126"/>
      <c r="H8" s="126"/>
      <c r="I8" s="126"/>
      <c r="J8" s="126"/>
      <c r="K8" s="126"/>
      <c r="O8" s="87"/>
      <c r="P8" s="67"/>
      <c r="Q8" s="67"/>
      <c r="R8" s="67"/>
      <c r="S8" s="66"/>
      <c r="T8" s="67"/>
      <c r="U8" s="66"/>
      <c r="V8" s="67"/>
      <c r="W8" s="66"/>
      <c r="X8" s="66"/>
      <c r="Y8" s="66"/>
      <c r="Z8" s="66"/>
      <c r="AA8" s="67"/>
      <c r="AB8" s="68"/>
      <c r="AC8" s="68"/>
    </row>
    <row r="9" spans="1:29" ht="40.5" customHeight="1">
      <c r="A9" s="113"/>
      <c r="B9" s="127" t="s">
        <v>21</v>
      </c>
      <c r="C9" s="134" t="s">
        <v>1</v>
      </c>
      <c r="D9" s="128">
        <v>8</v>
      </c>
      <c r="E9" s="116"/>
      <c r="F9" s="77"/>
      <c r="G9" s="141"/>
      <c r="H9" s="141"/>
      <c r="I9" s="141"/>
      <c r="J9" s="141"/>
      <c r="K9" s="141"/>
      <c r="L9" s="141"/>
      <c r="M9" s="5"/>
      <c r="O9" s="87"/>
      <c r="P9" s="66"/>
      <c r="Q9" s="67"/>
      <c r="R9" s="67"/>
      <c r="S9" s="66"/>
      <c r="T9" s="67"/>
      <c r="U9" s="66"/>
      <c r="V9" s="67"/>
      <c r="W9" s="66"/>
      <c r="X9" s="66"/>
      <c r="Y9" s="66"/>
      <c r="Z9" s="66"/>
      <c r="AA9" s="67"/>
      <c r="AB9" s="68"/>
      <c r="AC9" s="68"/>
    </row>
    <row r="10" spans="1:29" ht="34.5" customHeight="1">
      <c r="A10" s="70"/>
      <c r="B10" s="129" t="s">
        <v>6</v>
      </c>
      <c r="C10" s="135" t="s">
        <v>1</v>
      </c>
      <c r="D10" s="131">
        <f>15*D9</f>
        <v>120</v>
      </c>
      <c r="E10" s="116"/>
      <c r="F10" s="77"/>
      <c r="G10" s="33"/>
      <c r="H10" s="142"/>
      <c r="I10" s="143"/>
      <c r="J10" s="207"/>
      <c r="K10" s="207"/>
      <c r="L10" s="207"/>
      <c r="M10" s="207"/>
      <c r="O10" s="87"/>
      <c r="P10" s="66"/>
      <c r="Q10" s="67"/>
      <c r="R10" s="67"/>
      <c r="S10" s="66"/>
      <c r="T10" s="67"/>
      <c r="U10" s="66"/>
      <c r="V10" s="67"/>
      <c r="W10" s="66"/>
      <c r="X10" s="66"/>
      <c r="Y10" s="66"/>
      <c r="Z10" s="66"/>
      <c r="AA10" s="67"/>
      <c r="AB10" s="68"/>
      <c r="AC10" s="68"/>
    </row>
    <row r="11" spans="1:29" ht="30" customHeight="1">
      <c r="A11" s="70"/>
      <c r="B11" s="129" t="s">
        <v>23</v>
      </c>
      <c r="C11" s="135" t="s">
        <v>1</v>
      </c>
      <c r="D11" s="132">
        <f>27*D9/22</f>
        <v>9.8181818181818183</v>
      </c>
      <c r="E11" s="179">
        <v>10</v>
      </c>
      <c r="F11" s="77"/>
      <c r="G11" s="33"/>
      <c r="H11" s="33"/>
      <c r="I11" s="33"/>
      <c r="J11" s="208"/>
      <c r="K11" s="208"/>
      <c r="L11" s="208"/>
      <c r="M11" s="208"/>
      <c r="O11" s="64"/>
      <c r="P11" s="66"/>
      <c r="Q11" s="67"/>
      <c r="R11" s="67"/>
      <c r="S11" s="66"/>
      <c r="T11" s="67"/>
      <c r="U11" s="66"/>
      <c r="V11" s="67"/>
      <c r="W11" s="66"/>
      <c r="X11" s="66"/>
      <c r="Y11" s="66"/>
      <c r="Z11" s="66"/>
      <c r="AA11" s="67"/>
      <c r="AB11" s="68"/>
      <c r="AC11" s="68"/>
    </row>
    <row r="12" spans="1:29" ht="30" customHeight="1">
      <c r="A12" s="70"/>
      <c r="B12" s="129" t="s">
        <v>14</v>
      </c>
      <c r="C12" s="135" t="s">
        <v>1</v>
      </c>
      <c r="D12" s="131">
        <f>D10/20</f>
        <v>6</v>
      </c>
      <c r="E12" s="116"/>
      <c r="G12" s="144"/>
      <c r="H12" s="145"/>
      <c r="I12" s="145"/>
      <c r="J12" s="146"/>
      <c r="K12" s="147"/>
      <c r="L12" s="148"/>
      <c r="M12" s="149"/>
      <c r="O12" s="64"/>
      <c r="P12" s="66"/>
      <c r="Q12" s="67"/>
      <c r="R12" s="67"/>
      <c r="S12" s="66"/>
      <c r="T12" s="67"/>
      <c r="U12" s="66"/>
      <c r="V12" s="67"/>
      <c r="W12" s="66"/>
      <c r="X12" s="66"/>
      <c r="Y12" s="66"/>
      <c r="Z12" s="66"/>
      <c r="AA12" s="67"/>
      <c r="AB12" s="68"/>
      <c r="AC12" s="68"/>
    </row>
    <row r="13" spans="1:29" ht="30" customHeight="1">
      <c r="A13" s="70"/>
      <c r="B13" s="129" t="s">
        <v>2</v>
      </c>
      <c r="C13" s="135" t="s">
        <v>1</v>
      </c>
      <c r="D13" s="136">
        <v>6</v>
      </c>
      <c r="E13" s="115"/>
      <c r="G13" s="150"/>
      <c r="H13" s="150"/>
      <c r="I13" s="150"/>
      <c r="J13" s="150"/>
      <c r="K13" s="150"/>
      <c r="L13" s="63"/>
      <c r="M13" s="64"/>
      <c r="O13" s="64"/>
      <c r="P13" s="66"/>
      <c r="Q13" s="67"/>
      <c r="R13" s="67"/>
      <c r="S13" s="66"/>
      <c r="T13" s="67"/>
      <c r="U13" s="66"/>
      <c r="V13" s="67"/>
      <c r="W13" s="66"/>
      <c r="X13" s="66"/>
      <c r="Y13" s="66"/>
      <c r="Z13" s="66"/>
      <c r="AA13" s="67"/>
      <c r="AB13" s="68"/>
      <c r="AC13" s="68"/>
    </row>
    <row r="14" spans="1:29" ht="30" customHeight="1">
      <c r="A14" s="70"/>
      <c r="B14" s="129" t="s">
        <v>4</v>
      </c>
      <c r="C14" s="135" t="s">
        <v>3</v>
      </c>
      <c r="D14" s="131">
        <f>6*D10</f>
        <v>720</v>
      </c>
      <c r="E14" s="116"/>
      <c r="G14" s="118"/>
      <c r="H14" s="118"/>
      <c r="I14" s="118"/>
      <c r="J14" s="118"/>
      <c r="K14" s="118"/>
      <c r="L14" s="151"/>
      <c r="M14" s="152"/>
      <c r="O14" s="64"/>
      <c r="P14" s="21"/>
      <c r="Q14" s="38"/>
      <c r="R14" s="25"/>
      <c r="S14" s="53"/>
      <c r="T14" s="26"/>
      <c r="U14" s="30"/>
      <c r="V14" s="27"/>
      <c r="W14" s="27"/>
      <c r="X14" s="25"/>
      <c r="Y14" s="28"/>
      <c r="Z14" s="29"/>
      <c r="AA14" s="27"/>
      <c r="AB14" s="21"/>
      <c r="AC14" s="17"/>
    </row>
    <row r="15" spans="1:29" ht="30" customHeight="1">
      <c r="A15" s="70"/>
      <c r="B15" s="129" t="s">
        <v>18</v>
      </c>
      <c r="C15" s="135" t="s">
        <v>3</v>
      </c>
      <c r="D15" s="132">
        <f>10*E11*1.2</f>
        <v>120</v>
      </c>
      <c r="E15" s="116"/>
      <c r="G15" s="77"/>
      <c r="H15" s="77"/>
      <c r="I15" s="77"/>
      <c r="J15" s="77"/>
      <c r="K15" s="77"/>
      <c r="L15" s="45"/>
      <c r="O15" s="64"/>
      <c r="P15" s="64"/>
      <c r="Q15" s="64"/>
      <c r="R15" s="64"/>
      <c r="S15" s="64"/>
      <c r="T15" s="64"/>
      <c r="U15" s="64"/>
      <c r="V15" s="64"/>
      <c r="W15" s="64"/>
      <c r="X15" s="25"/>
      <c r="Y15" s="28"/>
      <c r="Z15" s="29"/>
      <c r="AA15" s="27"/>
      <c r="AB15" s="69"/>
      <c r="AC15" s="17"/>
    </row>
    <row r="16" spans="1:29" ht="30" customHeight="1">
      <c r="A16" s="70"/>
      <c r="B16" s="129" t="s">
        <v>15</v>
      </c>
      <c r="C16" s="135" t="s">
        <v>3</v>
      </c>
      <c r="D16" s="133">
        <f>D14+D15</f>
        <v>840</v>
      </c>
      <c r="E16" s="117"/>
      <c r="G16" s="77"/>
      <c r="H16" s="77"/>
      <c r="I16" s="77"/>
      <c r="J16" s="77"/>
      <c r="K16" s="77"/>
      <c r="L16" s="45"/>
      <c r="P16" s="19"/>
      <c r="Q16" s="199"/>
      <c r="R16" s="5"/>
      <c r="S16" s="13"/>
      <c r="T16" s="5"/>
      <c r="U16" s="5"/>
      <c r="V16" s="5"/>
    </row>
    <row r="17" spans="1:31" ht="30" customHeight="1">
      <c r="A17" s="70"/>
      <c r="B17" s="129" t="s">
        <v>7</v>
      </c>
      <c r="C17" s="135" t="s">
        <v>8</v>
      </c>
      <c r="D17" s="130">
        <v>3</v>
      </c>
      <c r="K17" s="77"/>
      <c r="L17" s="45"/>
      <c r="O17" s="34"/>
      <c r="U17" s="36"/>
      <c r="V17" s="4"/>
    </row>
    <row r="18" spans="1:31" ht="30" customHeight="1">
      <c r="A18" s="70"/>
      <c r="B18" s="129" t="s">
        <v>11</v>
      </c>
      <c r="C18" s="135" t="s">
        <v>8</v>
      </c>
      <c r="D18" s="130">
        <v>2</v>
      </c>
      <c r="F18" s="77"/>
      <c r="K18" s="77"/>
      <c r="L18" s="45"/>
      <c r="O18" s="30"/>
      <c r="P18" s="46"/>
      <c r="Q18" s="14"/>
      <c r="R18" s="48"/>
      <c r="S18" s="49"/>
      <c r="T18" s="47"/>
      <c r="V18" s="4"/>
    </row>
    <row r="19" spans="1:31" ht="30" customHeight="1">
      <c r="A19" s="70"/>
      <c r="B19" s="129" t="s">
        <v>9</v>
      </c>
      <c r="C19" s="135" t="s">
        <v>0</v>
      </c>
      <c r="D19" s="131">
        <v>40</v>
      </c>
      <c r="F19" s="77"/>
      <c r="K19" s="77"/>
      <c r="L19" s="45"/>
      <c r="O19" s="30"/>
      <c r="P19" s="46"/>
      <c r="Q19" s="14"/>
      <c r="R19" s="48"/>
      <c r="S19" s="49"/>
      <c r="T19" s="47"/>
      <c r="U19" s="27"/>
      <c r="V19" s="4"/>
    </row>
    <row r="20" spans="1:31" ht="30" customHeight="1">
      <c r="A20" s="70"/>
      <c r="B20" s="129" t="s">
        <v>16</v>
      </c>
      <c r="C20" s="135" t="s">
        <v>0</v>
      </c>
      <c r="D20" s="131">
        <v>10</v>
      </c>
      <c r="F20" s="77"/>
      <c r="K20" s="77"/>
      <c r="L20" s="45"/>
      <c r="O20" s="30"/>
      <c r="P20" s="46"/>
      <c r="Q20" s="14"/>
      <c r="R20" s="48"/>
      <c r="S20" s="49"/>
      <c r="T20" s="47"/>
      <c r="U20" s="27"/>
      <c r="V20" s="4"/>
    </row>
    <row r="21" spans="1:31" ht="30" customHeight="1">
      <c r="A21" s="70"/>
      <c r="B21" s="129" t="s">
        <v>10</v>
      </c>
      <c r="C21" s="135" t="s">
        <v>0</v>
      </c>
      <c r="D21" s="130">
        <v>60</v>
      </c>
      <c r="F21" s="77"/>
      <c r="K21" s="80"/>
      <c r="L21" s="23"/>
      <c r="M21"/>
      <c r="N21" s="15"/>
      <c r="O21" s="30"/>
      <c r="P21" s="46"/>
      <c r="Q21" s="14"/>
      <c r="R21" s="48"/>
      <c r="S21" s="49"/>
      <c r="T21" s="47"/>
      <c r="U21" s="27"/>
      <c r="V21" s="4"/>
    </row>
    <row r="22" spans="1:31" ht="30" customHeight="1">
      <c r="A22" s="70"/>
      <c r="B22" s="129" t="s">
        <v>12</v>
      </c>
      <c r="C22" s="135" t="s">
        <v>13</v>
      </c>
      <c r="D22" s="132">
        <f>(((D16*D18*(D19-D20)/(D18+D17)))*(4/(D21-D20)))</f>
        <v>806.4</v>
      </c>
      <c r="E22" s="138">
        <v>800</v>
      </c>
      <c r="K22" s="80"/>
      <c r="L22" s="23"/>
      <c r="M22"/>
      <c r="N22" s="15"/>
      <c r="O22" s="30"/>
      <c r="P22" s="46"/>
      <c r="Q22" s="14"/>
      <c r="R22" s="16"/>
      <c r="S22" s="43"/>
      <c r="T22" s="16"/>
      <c r="U22" s="27"/>
      <c r="V22" s="4"/>
    </row>
    <row r="23" spans="1:31" ht="30" customHeight="1">
      <c r="A23" s="70"/>
      <c r="B23" s="139" t="s">
        <v>22</v>
      </c>
      <c r="C23" s="140" t="s">
        <v>24</v>
      </c>
      <c r="D23" s="153">
        <f>E22*(D19-D20)*1.16/(1000*D17)</f>
        <v>9.2799999999999994</v>
      </c>
      <c r="E23" s="138">
        <v>9.5</v>
      </c>
      <c r="G23" s="77"/>
      <c r="H23" s="81"/>
      <c r="I23" s="78"/>
      <c r="J23" s="79"/>
      <c r="K23" s="80"/>
      <c r="L23" s="23"/>
      <c r="M23"/>
      <c r="N23" s="17"/>
      <c r="O23" s="30"/>
      <c r="P23" s="46"/>
      <c r="Q23" s="14"/>
      <c r="R23" s="47"/>
      <c r="S23" s="47"/>
      <c r="T23" s="47"/>
      <c r="U23" s="22"/>
      <c r="V23" s="5"/>
      <c r="Z23" s="5"/>
      <c r="AA23" s="5"/>
      <c r="AB23" s="5"/>
      <c r="AC23" s="5"/>
      <c r="AD23" s="5"/>
      <c r="AE23" s="5"/>
    </row>
    <row r="24" spans="1:31" ht="30" customHeight="1">
      <c r="A24" s="70"/>
      <c r="B24" s="163"/>
      <c r="G24" s="77"/>
      <c r="H24" s="81"/>
      <c r="I24" s="82"/>
      <c r="J24" s="82"/>
      <c r="K24" s="80"/>
      <c r="L24" s="23"/>
      <c r="M24"/>
      <c r="N24" s="15"/>
      <c r="O24" s="30"/>
      <c r="P24" s="46"/>
      <c r="Q24" s="47"/>
      <c r="R24" s="47"/>
      <c r="S24" s="47"/>
      <c r="T24" s="47"/>
      <c r="U24" s="25"/>
      <c r="V24" s="5"/>
      <c r="Z24" s="5"/>
      <c r="AA24" s="5"/>
      <c r="AB24" s="5"/>
      <c r="AC24" s="5"/>
      <c r="AD24" s="5"/>
      <c r="AE24" s="5"/>
    </row>
    <row r="25" spans="1:31" ht="30" customHeight="1">
      <c r="A25" s="70"/>
      <c r="B25" s="166" t="s">
        <v>25</v>
      </c>
      <c r="C25" s="155" t="s">
        <v>24</v>
      </c>
      <c r="D25" s="158">
        <v>3</v>
      </c>
      <c r="E25" s="168"/>
      <c r="M25"/>
      <c r="N25" s="15"/>
      <c r="O25" s="30"/>
      <c r="P25" s="46"/>
      <c r="Q25" s="47"/>
      <c r="R25" s="47"/>
      <c r="S25" s="47"/>
      <c r="T25" s="47"/>
      <c r="U25" s="25"/>
      <c r="V25" s="7"/>
      <c r="W25" s="7"/>
      <c r="X25" s="5"/>
      <c r="Y25" s="7"/>
      <c r="Z25" s="7"/>
      <c r="AA25" s="7"/>
      <c r="AB25" s="7"/>
      <c r="AC25" s="11"/>
      <c r="AD25" s="5"/>
      <c r="AE25" s="5"/>
    </row>
    <row r="26" spans="1:31" ht="30" customHeight="1">
      <c r="A26" s="70"/>
      <c r="B26" s="163"/>
      <c r="C26" s="160" t="s">
        <v>26</v>
      </c>
      <c r="D26" s="180">
        <f>E23/D25</f>
        <v>3.1666666666666665</v>
      </c>
      <c r="E26" s="182">
        <v>3</v>
      </c>
      <c r="M26"/>
      <c r="N26" s="15"/>
      <c r="O26" s="30"/>
      <c r="P26" s="46"/>
      <c r="Q26" s="47"/>
      <c r="R26" s="47"/>
      <c r="S26" s="47"/>
      <c r="T26" s="47"/>
      <c r="U26" s="25"/>
      <c r="V26" s="8"/>
      <c r="W26" s="8"/>
      <c r="X26" s="5"/>
      <c r="Y26" s="8"/>
      <c r="Z26" s="8"/>
      <c r="AA26" s="8"/>
      <c r="AB26" s="5"/>
      <c r="AC26" s="5"/>
      <c r="AD26" s="5"/>
      <c r="AE26" s="5"/>
    </row>
    <row r="27" spans="1:31" ht="30" customHeight="1">
      <c r="A27" s="70"/>
      <c r="B27" s="163" t="s">
        <v>48</v>
      </c>
      <c r="C27" s="160" t="s">
        <v>49</v>
      </c>
      <c r="D27" s="181">
        <v>660</v>
      </c>
      <c r="E27" s="169"/>
      <c r="M27"/>
      <c r="N27" s="15"/>
      <c r="O27" s="30"/>
      <c r="P27" s="46"/>
      <c r="Q27" s="47"/>
      <c r="R27" s="47"/>
      <c r="S27" s="47"/>
      <c r="T27" s="47"/>
      <c r="U27" s="2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70"/>
      <c r="B28" s="163"/>
      <c r="C28" s="160" t="s">
        <v>50</v>
      </c>
      <c r="D28" s="159">
        <f>D27*E26</f>
        <v>1980</v>
      </c>
      <c r="E28" s="169"/>
      <c r="M28"/>
      <c r="N28" s="15"/>
      <c r="O28" s="30"/>
      <c r="P28" s="46"/>
      <c r="Q28" s="47"/>
      <c r="R28" s="47"/>
      <c r="S28" s="47"/>
      <c r="T28" s="47"/>
      <c r="U28" s="2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3" customHeight="1">
      <c r="A29" s="70"/>
      <c r="B29" s="163" t="s">
        <v>27</v>
      </c>
      <c r="C29" s="160" t="s">
        <v>30</v>
      </c>
      <c r="D29" s="159">
        <v>15</v>
      </c>
      <c r="E29" s="170"/>
      <c r="M29" s="20"/>
      <c r="N29" s="15"/>
      <c r="O29" s="50"/>
      <c r="P29" s="51"/>
      <c r="Q29" s="52"/>
      <c r="R29" s="52"/>
      <c r="S29" s="52"/>
      <c r="T29" s="52"/>
      <c r="U29" s="2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70"/>
      <c r="B30" s="163" t="s">
        <v>28</v>
      </c>
      <c r="C30" s="160" t="s">
        <v>29</v>
      </c>
      <c r="D30" s="159">
        <f>D29*14*3.14/4</f>
        <v>164.85</v>
      </c>
      <c r="E30" s="170"/>
      <c r="J30" s="78"/>
      <c r="K30" s="80"/>
      <c r="L30" s="30"/>
      <c r="M30"/>
      <c r="N30" s="15"/>
      <c r="O30" s="30"/>
      <c r="P30" s="46"/>
      <c r="Q30" s="47"/>
      <c r="R30" s="47"/>
      <c r="S30" s="47"/>
      <c r="T30" s="47"/>
      <c r="U30" s="2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70"/>
      <c r="B31" s="163" t="s">
        <v>31</v>
      </c>
      <c r="C31" s="160" t="s">
        <v>32</v>
      </c>
      <c r="D31" s="181">
        <v>3</v>
      </c>
      <c r="E31" s="170"/>
      <c r="F31" s="121"/>
      <c r="G31" s="122"/>
      <c r="J31" s="78"/>
      <c r="K31" s="80"/>
      <c r="L31" s="30"/>
      <c r="M31"/>
      <c r="N31" s="15"/>
      <c r="O31" s="30"/>
      <c r="P31" s="46"/>
      <c r="Q31" s="47"/>
      <c r="R31" s="47"/>
      <c r="S31" s="47"/>
      <c r="T31" s="47"/>
      <c r="U31" s="2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70"/>
      <c r="B32" s="167" t="s">
        <v>33</v>
      </c>
      <c r="C32" s="140" t="s">
        <v>30</v>
      </c>
      <c r="D32" s="161">
        <f>(D30*D31*4/3.14)^0.5</f>
        <v>25.099800796022265</v>
      </c>
      <c r="E32" s="183">
        <v>25</v>
      </c>
      <c r="F32" s="121"/>
      <c r="G32" s="122"/>
      <c r="J32" s="78"/>
      <c r="K32" s="80"/>
      <c r="L32" s="30"/>
      <c r="M32"/>
      <c r="N32" s="15"/>
      <c r="O32" s="30"/>
      <c r="P32" s="46"/>
      <c r="Q32" s="47"/>
      <c r="R32" s="47"/>
      <c r="S32" s="47"/>
      <c r="T32" s="47"/>
      <c r="U32" s="2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70"/>
      <c r="F33" s="120"/>
      <c r="G33" s="123"/>
      <c r="J33" s="78"/>
      <c r="K33" s="80"/>
      <c r="L33" s="30"/>
      <c r="M33"/>
      <c r="N33" s="15"/>
      <c r="O33" s="18"/>
      <c r="P33" s="19"/>
      <c r="Q33" s="15"/>
      <c r="R33" s="9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70"/>
      <c r="B34" s="166" t="s">
        <v>38</v>
      </c>
      <c r="C34" s="155" t="s">
        <v>34</v>
      </c>
      <c r="D34" s="164">
        <v>400</v>
      </c>
      <c r="E34" s="162"/>
      <c r="F34" s="119"/>
      <c r="G34" s="123"/>
      <c r="H34" s="78"/>
      <c r="I34" s="78"/>
      <c r="J34" s="78"/>
      <c r="K34" s="80"/>
      <c r="L34" s="30"/>
      <c r="M34"/>
      <c r="N34" s="15"/>
      <c r="O34" s="18"/>
      <c r="P34" s="19"/>
      <c r="Q34" s="15"/>
      <c r="R34" s="9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70"/>
      <c r="B35" s="163" t="s">
        <v>39</v>
      </c>
      <c r="C35" s="160" t="s">
        <v>35</v>
      </c>
      <c r="D35" s="165">
        <f>(500*1000/(2.826*10))^0.5</f>
        <v>133.0144807446037</v>
      </c>
      <c r="E35" s="200">
        <v>150</v>
      </c>
      <c r="F35" s="120"/>
      <c r="G35" s="123"/>
      <c r="J35" s="67"/>
      <c r="K35" s="83"/>
      <c r="L35" s="24"/>
      <c r="M35"/>
      <c r="N35" s="15"/>
      <c r="O35" s="18"/>
      <c r="P35" s="19"/>
      <c r="Q35" s="15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84"/>
      <c r="B36" s="163" t="s">
        <v>37</v>
      </c>
      <c r="C36" s="160" t="s">
        <v>26</v>
      </c>
      <c r="D36" s="184">
        <v>2</v>
      </c>
      <c r="E36" s="201"/>
      <c r="F36" s="120"/>
      <c r="G36" s="124"/>
      <c r="J36" s="67"/>
      <c r="K36" s="83"/>
      <c r="L36" s="25"/>
      <c r="M36"/>
      <c r="N36" s="15"/>
      <c r="O36" s="18"/>
      <c r="P36" s="19"/>
      <c r="Q36" s="15"/>
      <c r="R36" s="9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0"/>
      <c r="B37" s="163" t="s">
        <v>36</v>
      </c>
      <c r="C37" s="160" t="s">
        <v>35</v>
      </c>
      <c r="D37" s="185">
        <f>(D34*D36 *1000/(2.826*10))^0.5</f>
        <v>168.25148837502292</v>
      </c>
      <c r="E37" s="202"/>
      <c r="J37" s="67"/>
      <c r="K37" s="83"/>
      <c r="L37" s="25"/>
      <c r="M37"/>
      <c r="N37" s="15"/>
      <c r="O37" s="18"/>
      <c r="P37" s="19"/>
      <c r="Q37" s="15"/>
      <c r="R37" s="14"/>
      <c r="S37" s="4"/>
      <c r="T37" s="5"/>
      <c r="U37" s="5"/>
      <c r="V37" s="5"/>
    </row>
    <row r="38" spans="1:31" ht="30" customHeight="1">
      <c r="A38" s="70"/>
      <c r="B38" s="163" t="s">
        <v>60</v>
      </c>
      <c r="C38" s="160" t="s">
        <v>26</v>
      </c>
      <c r="D38" s="186">
        <v>3</v>
      </c>
      <c r="E38" s="201"/>
      <c r="J38" s="86"/>
      <c r="K38" s="83"/>
      <c r="L38" s="27"/>
      <c r="M38"/>
      <c r="N38" s="15"/>
      <c r="O38" s="18"/>
      <c r="P38" s="19"/>
      <c r="Q38" s="15"/>
      <c r="R38" s="10"/>
      <c r="S38" s="5"/>
      <c r="T38" s="5"/>
      <c r="U38" s="5"/>
      <c r="V38" s="5"/>
    </row>
    <row r="39" spans="1:31" ht="30" customHeight="1">
      <c r="A39" s="87"/>
      <c r="B39" s="163" t="s">
        <v>36</v>
      </c>
      <c r="C39" s="160" t="s">
        <v>35</v>
      </c>
      <c r="D39" s="185">
        <f>(D34*D38 *1000/(2.826*10))^0.5</f>
        <v>206.06514749131088</v>
      </c>
      <c r="E39" s="200">
        <v>250</v>
      </c>
      <c r="J39" s="86"/>
      <c r="K39" s="83"/>
      <c r="L39" s="27"/>
      <c r="M39"/>
      <c r="N39" s="15"/>
      <c r="O39" s="18"/>
      <c r="P39" s="19"/>
      <c r="Q39" s="15"/>
      <c r="R39" s="9"/>
      <c r="S39" s="5"/>
      <c r="T39" s="5"/>
      <c r="U39" s="5"/>
      <c r="V39" s="5"/>
    </row>
    <row r="40" spans="1:31" ht="30" customHeight="1">
      <c r="A40" s="87"/>
      <c r="B40" s="163" t="s">
        <v>60</v>
      </c>
      <c r="C40" s="160" t="s">
        <v>26</v>
      </c>
      <c r="D40" s="187">
        <v>4</v>
      </c>
      <c r="E40" s="201"/>
      <c r="J40" s="86"/>
      <c r="K40" s="83"/>
      <c r="L40" s="27"/>
      <c r="M40"/>
      <c r="N40" s="15"/>
      <c r="O40" s="18"/>
      <c r="P40" s="19"/>
      <c r="Q40" s="15"/>
      <c r="R40" s="9"/>
      <c r="S40" s="5"/>
      <c r="T40" s="5"/>
      <c r="U40" s="5"/>
      <c r="V40" s="5"/>
    </row>
    <row r="41" spans="1:31" ht="30" customHeight="1">
      <c r="A41" s="87"/>
      <c r="B41" s="167" t="s">
        <v>36</v>
      </c>
      <c r="C41" s="140" t="s">
        <v>35</v>
      </c>
      <c r="D41" s="188">
        <f>(D34*D40 *1000/(2.826*10))^0.5</f>
        <v>237.94353674941655</v>
      </c>
      <c r="E41" s="203">
        <v>250</v>
      </c>
      <c r="J41" s="70"/>
      <c r="K41" s="70"/>
      <c r="M41"/>
      <c r="N41" s="15"/>
      <c r="O41" s="18"/>
      <c r="P41" s="19"/>
      <c r="Q41" s="15"/>
      <c r="R41" s="12"/>
      <c r="S41" s="5"/>
      <c r="T41" s="5"/>
      <c r="U41" s="5"/>
      <c r="V41" s="5"/>
    </row>
    <row r="42" spans="1:31" ht="30" customHeight="1">
      <c r="A42" s="87"/>
      <c r="F42" s="85"/>
      <c r="G42" s="85"/>
      <c r="H42" s="67"/>
      <c r="J42" s="86"/>
      <c r="K42" s="83"/>
      <c r="L42" s="27"/>
      <c r="M42"/>
      <c r="N42" s="15"/>
      <c r="O42" s="18"/>
      <c r="P42" s="19"/>
      <c r="Q42" s="15"/>
      <c r="R42" s="9"/>
      <c r="S42" s="5"/>
      <c r="T42" s="5"/>
      <c r="U42" s="5"/>
      <c r="V42" s="5"/>
    </row>
    <row r="43" spans="1:31" ht="30" customHeight="1">
      <c r="A43" s="87"/>
      <c r="B43" s="171" t="s">
        <v>40</v>
      </c>
      <c r="C43" s="156" t="s">
        <v>59</v>
      </c>
      <c r="D43" s="189">
        <f>E22</f>
        <v>800</v>
      </c>
      <c r="E43" s="174"/>
      <c r="F43" s="67"/>
      <c r="G43" s="70"/>
      <c r="H43" s="70"/>
      <c r="I43" s="70"/>
      <c r="J43" s="70"/>
      <c r="K43" s="70"/>
      <c r="N43" s="15"/>
      <c r="O43" s="18"/>
      <c r="P43" s="19"/>
      <c r="Q43" s="15"/>
      <c r="R43" s="9"/>
      <c r="S43" s="5"/>
      <c r="T43" s="5"/>
      <c r="U43" s="5"/>
      <c r="V43" s="5"/>
    </row>
    <row r="44" spans="1:31" ht="30" customHeight="1">
      <c r="A44" s="87"/>
      <c r="B44" s="172" t="s">
        <v>51</v>
      </c>
      <c r="C44" s="157" t="s">
        <v>26</v>
      </c>
      <c r="D44" s="190">
        <v>1</v>
      </c>
      <c r="E44" s="175"/>
      <c r="F44" s="88"/>
      <c r="G44" s="89"/>
      <c r="H44" s="70"/>
      <c r="I44" s="70"/>
      <c r="J44" s="70"/>
      <c r="K44" s="70"/>
      <c r="M44"/>
      <c r="N44" s="15"/>
      <c r="O44" s="18"/>
      <c r="P44" s="19"/>
      <c r="Q44" s="15"/>
      <c r="R44" s="12"/>
      <c r="S44" s="5"/>
      <c r="T44" s="5"/>
      <c r="U44" s="5"/>
      <c r="V44" s="5"/>
    </row>
    <row r="45" spans="1:31" ht="30" customHeight="1">
      <c r="A45" s="87"/>
      <c r="B45" s="172" t="s">
        <v>41</v>
      </c>
      <c r="C45" s="157" t="s">
        <v>42</v>
      </c>
      <c r="D45" s="190" t="s">
        <v>43</v>
      </c>
      <c r="E45" s="191">
        <v>32</v>
      </c>
      <c r="F45" s="90"/>
      <c r="G45" s="89"/>
      <c r="H45" s="85"/>
      <c r="I45" s="67"/>
      <c r="J45" s="86"/>
      <c r="K45" s="83"/>
      <c r="L45" s="27"/>
      <c r="M45"/>
      <c r="N45" s="15"/>
      <c r="O45" s="18"/>
      <c r="P45" s="19"/>
      <c r="Q45" s="15"/>
      <c r="R45" s="9"/>
      <c r="S45" s="5"/>
      <c r="T45" s="5"/>
      <c r="U45" s="5"/>
      <c r="V45" s="5"/>
    </row>
    <row r="46" spans="1:31" ht="30" customHeight="1">
      <c r="A46" s="87"/>
      <c r="B46" s="172" t="s">
        <v>44</v>
      </c>
      <c r="C46" s="157" t="s">
        <v>45</v>
      </c>
      <c r="D46" s="190">
        <v>4</v>
      </c>
      <c r="E46" s="176"/>
      <c r="F46" s="67"/>
      <c r="G46" s="85"/>
      <c r="H46" s="85"/>
      <c r="I46" s="67"/>
      <c r="J46" s="86"/>
      <c r="K46" s="83"/>
      <c r="L46" s="27"/>
      <c r="M46"/>
      <c r="N46" s="15"/>
      <c r="O46" s="18"/>
      <c r="P46" s="19"/>
      <c r="Q46" s="15"/>
      <c r="R46" s="9"/>
      <c r="S46" s="5"/>
      <c r="T46" s="5"/>
      <c r="U46" s="5"/>
      <c r="V46" s="5"/>
    </row>
    <row r="47" spans="1:31" ht="30" customHeight="1">
      <c r="A47" s="87"/>
      <c r="B47" s="172" t="s">
        <v>46</v>
      </c>
      <c r="C47" s="157" t="s">
        <v>47</v>
      </c>
      <c r="D47" s="192">
        <f>D46/(E45*3.14*1/1000)</f>
        <v>39.808917197452232</v>
      </c>
      <c r="E47" s="191">
        <v>40</v>
      </c>
      <c r="F47" s="67"/>
      <c r="G47" s="85"/>
      <c r="H47" s="85"/>
      <c r="I47" s="67"/>
      <c r="J47" s="86"/>
      <c r="K47" s="83"/>
      <c r="L47" s="27"/>
      <c r="M47"/>
      <c r="N47" s="15"/>
      <c r="O47" s="18"/>
      <c r="P47" s="19"/>
      <c r="Q47" s="15"/>
      <c r="R47" s="5"/>
      <c r="S47" s="5"/>
      <c r="T47" s="5"/>
      <c r="U47" s="5"/>
      <c r="V47" s="5"/>
    </row>
    <row r="48" spans="1:31" ht="30" customHeight="1">
      <c r="A48" s="87"/>
      <c r="B48" s="172" t="s">
        <v>48</v>
      </c>
      <c r="C48" s="157" t="s">
        <v>52</v>
      </c>
      <c r="D48" s="193">
        <f>D28</f>
        <v>1980</v>
      </c>
      <c r="E48" s="176"/>
      <c r="F48" s="70"/>
      <c r="G48" s="70"/>
      <c r="H48" s="85"/>
      <c r="I48" s="82"/>
      <c r="J48" s="86"/>
      <c r="K48" s="83"/>
      <c r="L48" s="27"/>
      <c r="M48"/>
      <c r="N48" s="15"/>
      <c r="O48" s="18"/>
      <c r="P48" s="19"/>
      <c r="Q48" s="15"/>
      <c r="R48" s="5"/>
    </row>
    <row r="49" spans="1:18" ht="30" customHeight="1">
      <c r="A49" s="87"/>
      <c r="B49" s="172" t="s">
        <v>53</v>
      </c>
      <c r="C49" s="157" t="s">
        <v>54</v>
      </c>
      <c r="D49" s="194">
        <f>((E47)*1.2*10.67/(E45/1000)^4.8704*(D48/(1000*3600)/140)^1.852)</f>
        <v>0.95158104221089168</v>
      </c>
      <c r="E49" s="176"/>
      <c r="F49" s="70"/>
      <c r="G49" s="70"/>
      <c r="H49" s="85"/>
      <c r="I49" s="78"/>
      <c r="J49" s="86"/>
      <c r="K49" s="91"/>
      <c r="L49" s="24"/>
      <c r="M49"/>
      <c r="N49" s="15"/>
      <c r="O49" s="18"/>
      <c r="P49" s="19"/>
      <c r="Q49" s="15"/>
      <c r="R49" s="5"/>
    </row>
    <row r="50" spans="1:18" ht="30" customHeight="1">
      <c r="A50" s="87"/>
      <c r="B50" s="172" t="s">
        <v>55</v>
      </c>
      <c r="C50" s="157" t="s">
        <v>54</v>
      </c>
      <c r="D50" s="195">
        <v>8.6</v>
      </c>
      <c r="E50" s="176"/>
      <c r="F50" s="70"/>
      <c r="G50" s="70"/>
      <c r="H50" s="91"/>
      <c r="I50" s="91"/>
      <c r="J50" s="91"/>
      <c r="K50" s="91"/>
      <c r="L50" s="24"/>
      <c r="M50"/>
      <c r="N50" s="17"/>
      <c r="O50" s="18"/>
      <c r="P50" s="19"/>
      <c r="Q50" s="15"/>
      <c r="R50" s="5"/>
    </row>
    <row r="51" spans="1:18" ht="30" customHeight="1">
      <c r="A51" s="92"/>
      <c r="B51" s="172" t="s">
        <v>56</v>
      </c>
      <c r="C51" s="157" t="s">
        <v>54</v>
      </c>
      <c r="D51" s="196">
        <f>D49+D50</f>
        <v>9.5515810422108913</v>
      </c>
      <c r="E51" s="191">
        <v>10</v>
      </c>
      <c r="F51" s="70"/>
      <c r="G51" s="70"/>
      <c r="H51" s="94"/>
      <c r="I51" s="93"/>
      <c r="J51" s="94"/>
      <c r="K51" s="94"/>
      <c r="L51" s="31"/>
      <c r="M51" s="15"/>
      <c r="N51" s="15"/>
      <c r="O51" s="18"/>
      <c r="P51" s="19"/>
      <c r="Q51" s="15"/>
      <c r="R51" s="5"/>
    </row>
    <row r="52" spans="1:18" ht="30" customHeight="1">
      <c r="A52" s="92"/>
      <c r="B52" s="173" t="s">
        <v>57</v>
      </c>
      <c r="C52" s="204" t="s">
        <v>58</v>
      </c>
      <c r="D52" s="205"/>
      <c r="E52" s="177"/>
      <c r="F52" s="95"/>
      <c r="G52" s="96"/>
      <c r="H52" s="94"/>
      <c r="I52" s="93"/>
      <c r="J52" s="94"/>
      <c r="K52" s="94"/>
      <c r="L52" s="31"/>
      <c r="M52" s="15"/>
      <c r="N52" s="15"/>
      <c r="O52" s="18"/>
      <c r="P52" s="19"/>
      <c r="Q52" s="15"/>
      <c r="R52" s="5"/>
    </row>
    <row r="53" spans="1:18" ht="30" customHeight="1">
      <c r="A53" s="92"/>
      <c r="B53" s="93"/>
      <c r="C53" s="94"/>
      <c r="D53" s="94"/>
      <c r="E53" s="94"/>
      <c r="F53" s="95"/>
      <c r="G53" s="89"/>
      <c r="H53" s="94"/>
      <c r="I53" s="97"/>
      <c r="J53" s="94"/>
      <c r="K53" s="94"/>
      <c r="L53" s="31"/>
      <c r="M53" s="15"/>
      <c r="N53" s="15"/>
      <c r="O53" s="18"/>
      <c r="P53" s="19"/>
      <c r="Q53" s="15"/>
      <c r="R53" s="5"/>
    </row>
    <row r="54" spans="1:18" ht="30" customHeight="1">
      <c r="A54" s="98"/>
      <c r="B54" s="98"/>
      <c r="C54" s="94"/>
      <c r="D54" s="94"/>
      <c r="E54" s="94"/>
      <c r="F54" s="95"/>
      <c r="G54" s="89"/>
      <c r="H54" s="99"/>
      <c r="I54" s="99"/>
      <c r="J54" s="70"/>
      <c r="K54" s="70"/>
      <c r="L54" s="42"/>
      <c r="M54" s="15"/>
      <c r="N54" s="15"/>
      <c r="O54" s="18"/>
      <c r="P54" s="19"/>
      <c r="Q54" s="15"/>
      <c r="R54" s="5"/>
    </row>
    <row r="55" spans="1:18" ht="30" customHeight="1">
      <c r="A55" s="92"/>
      <c r="B55" s="81"/>
      <c r="C55" s="94"/>
      <c r="D55" s="94"/>
      <c r="E55" s="94"/>
      <c r="F55" s="95"/>
      <c r="G55" s="89"/>
      <c r="H55" s="94"/>
      <c r="I55" s="97"/>
      <c r="J55" s="94"/>
      <c r="K55" s="94"/>
      <c r="L55" s="31"/>
      <c r="M55" s="15"/>
      <c r="N55" s="15"/>
      <c r="O55" s="18"/>
      <c r="P55" s="19"/>
      <c r="Q55" s="15"/>
      <c r="R55" s="5"/>
    </row>
    <row r="56" spans="1:18" ht="30" customHeight="1">
      <c r="A56" s="92"/>
      <c r="B56" s="100"/>
      <c r="C56" s="94"/>
      <c r="D56" s="94"/>
      <c r="E56" s="94"/>
      <c r="F56" s="95"/>
      <c r="G56" s="89"/>
      <c r="H56" s="94"/>
      <c r="I56" s="93"/>
      <c r="J56" s="94"/>
      <c r="K56" s="94"/>
      <c r="L56" s="31"/>
      <c r="M56" s="15"/>
      <c r="N56" s="15"/>
      <c r="O56" s="18"/>
      <c r="P56" s="19"/>
      <c r="Q56" s="15"/>
      <c r="R56" s="5"/>
    </row>
    <row r="57" spans="1:18" ht="30" customHeight="1">
      <c r="A57" s="92"/>
      <c r="B57" s="93"/>
      <c r="C57" s="94"/>
      <c r="D57" s="94"/>
      <c r="E57" s="94"/>
      <c r="F57" s="95"/>
      <c r="G57" s="89"/>
      <c r="H57" s="94"/>
      <c r="I57" s="93"/>
      <c r="J57" s="94"/>
      <c r="K57" s="94"/>
      <c r="L57" s="31"/>
      <c r="M57" s="15"/>
      <c r="N57" s="15"/>
      <c r="O57" s="18"/>
      <c r="P57" s="19"/>
      <c r="Q57" s="15"/>
      <c r="R57" s="5"/>
    </row>
    <row r="58" spans="1:18" ht="30" customHeight="1">
      <c r="A58" s="92"/>
      <c r="B58" s="93"/>
      <c r="C58" s="94"/>
      <c r="D58" s="94"/>
      <c r="E58" s="94"/>
      <c r="F58" s="95"/>
      <c r="G58" s="89"/>
      <c r="H58" s="94"/>
      <c r="I58" s="93"/>
      <c r="J58" s="94"/>
      <c r="K58" s="94"/>
      <c r="L58" s="31"/>
      <c r="M58" s="15"/>
      <c r="N58" s="17"/>
      <c r="O58" s="18"/>
      <c r="P58" s="19"/>
      <c r="Q58" s="15"/>
      <c r="R58" s="5"/>
    </row>
    <row r="59" spans="1:18" ht="30" customHeight="1">
      <c r="A59" s="92"/>
      <c r="B59" s="93"/>
      <c r="C59" s="94"/>
      <c r="D59" s="94"/>
      <c r="E59" s="94"/>
      <c r="F59" s="95"/>
      <c r="G59" s="89"/>
      <c r="H59" s="94"/>
      <c r="I59" s="93"/>
      <c r="J59" s="94"/>
      <c r="K59" s="94"/>
      <c r="L59" s="31"/>
      <c r="M59" s="15"/>
      <c r="N59" s="15"/>
      <c r="O59" s="18"/>
      <c r="P59" s="19"/>
      <c r="Q59" s="15"/>
      <c r="R59" s="5"/>
    </row>
    <row r="60" spans="1:18" ht="30" customHeight="1">
      <c r="A60" s="92"/>
      <c r="B60" s="93"/>
      <c r="C60" s="94"/>
      <c r="D60" s="94"/>
      <c r="E60" s="70"/>
      <c r="F60" s="70"/>
      <c r="G60" s="70"/>
      <c r="H60" s="94"/>
      <c r="I60" s="93"/>
      <c r="J60" s="94"/>
      <c r="K60" s="94"/>
      <c r="L60" s="31"/>
      <c r="M60" s="15"/>
      <c r="N60" s="15"/>
      <c r="O60" s="18"/>
      <c r="P60" s="19"/>
      <c r="Q60" s="15"/>
      <c r="R60" s="5"/>
    </row>
    <row r="61" spans="1:18" ht="30" customHeight="1">
      <c r="A61" s="92"/>
      <c r="B61" s="93"/>
      <c r="C61" s="94"/>
      <c r="D61" s="94"/>
      <c r="E61" s="70"/>
      <c r="F61" s="70"/>
      <c r="G61" s="101"/>
      <c r="H61" s="70"/>
      <c r="I61" s="70"/>
      <c r="J61" s="94"/>
      <c r="K61" s="94"/>
      <c r="L61" s="31"/>
      <c r="M61" s="15"/>
      <c r="N61" s="15"/>
      <c r="O61" s="18"/>
      <c r="P61" s="19"/>
      <c r="Q61" s="15"/>
      <c r="R61" s="5"/>
    </row>
    <row r="62" spans="1:18" ht="30" customHeight="1">
      <c r="A62" s="92"/>
      <c r="B62" s="102"/>
      <c r="C62" s="94"/>
      <c r="D62" s="103"/>
      <c r="E62" s="103"/>
      <c r="F62" s="104"/>
      <c r="G62" s="91"/>
      <c r="H62" s="70"/>
      <c r="I62" s="70"/>
      <c r="J62" s="94"/>
      <c r="K62" s="103"/>
      <c r="L62" s="31"/>
      <c r="M62" s="15"/>
      <c r="N62" s="15"/>
      <c r="O62" s="18"/>
      <c r="P62" s="19"/>
      <c r="Q62" s="15"/>
      <c r="R62" s="5"/>
    </row>
    <row r="63" spans="1:18" ht="30" customHeight="1">
      <c r="A63" s="92"/>
      <c r="B63" s="105"/>
      <c r="C63" s="92"/>
      <c r="D63" s="106"/>
      <c r="E63" s="106"/>
      <c r="F63" s="107"/>
      <c r="G63" s="91"/>
      <c r="H63" s="70"/>
      <c r="I63" s="70"/>
      <c r="J63" s="92"/>
      <c r="K63" s="106"/>
      <c r="L63" s="17"/>
      <c r="M63" s="15"/>
      <c r="N63" s="15"/>
      <c r="O63" s="18"/>
      <c r="P63" s="19"/>
      <c r="Q63" s="15"/>
      <c r="R63" s="5"/>
    </row>
    <row r="64" spans="1:18" ht="30" customHeight="1">
      <c r="A64" s="108"/>
      <c r="B64" s="109"/>
      <c r="C64" s="108"/>
      <c r="D64" s="110"/>
      <c r="E64" s="110"/>
      <c r="F64" s="111"/>
      <c r="G64" s="94"/>
      <c r="H64" s="96"/>
      <c r="I64" s="70"/>
      <c r="J64" s="92"/>
      <c r="K64" s="106"/>
      <c r="L64" s="17"/>
      <c r="M64" s="15"/>
      <c r="N64" s="15"/>
      <c r="O64" s="18"/>
      <c r="P64" s="19"/>
      <c r="Q64" s="15"/>
      <c r="R64" s="5"/>
    </row>
    <row r="65" spans="1:18" ht="30" customHeight="1">
      <c r="A65" s="92"/>
      <c r="B65" s="105"/>
      <c r="C65" s="92"/>
      <c r="D65" s="106"/>
      <c r="E65" s="106"/>
      <c r="F65" s="107"/>
      <c r="G65" s="112"/>
      <c r="H65" s="106"/>
      <c r="I65" s="105"/>
      <c r="J65" s="92"/>
      <c r="K65" s="106"/>
      <c r="L65" s="17"/>
      <c r="M65" s="15"/>
      <c r="N65" s="15"/>
      <c r="O65" s="18"/>
      <c r="P65" s="19"/>
      <c r="Q65" s="15"/>
      <c r="R65" s="5"/>
    </row>
    <row r="66" spans="1:18" ht="30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5"/>
      <c r="M66" s="5"/>
      <c r="N66" s="5"/>
      <c r="O66" s="5"/>
      <c r="P66" s="5"/>
      <c r="Q66" s="5"/>
      <c r="R66" s="5"/>
    </row>
    <row r="67" spans="1:18" ht="30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7">
    <mergeCell ref="C52:D52"/>
    <mergeCell ref="B6:J6"/>
    <mergeCell ref="J10:K10"/>
    <mergeCell ref="J11:K11"/>
    <mergeCell ref="L10:M10"/>
    <mergeCell ref="L11:M11"/>
    <mergeCell ref="B7:J7"/>
  </mergeCells>
  <pageMargins left="0.7" right="0.7" top="0.75" bottom="0.75" header="0.3" footer="0.3"/>
  <pageSetup paperSize="9" scale="2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2025-07-21T15:20:04Z</dcterms:modified>
</cp:coreProperties>
</file>