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20610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H39" i="1"/>
  <c r="H29"/>
  <c r="H30"/>
  <c r="H31"/>
  <c r="H32"/>
  <c r="H33"/>
  <c r="H34"/>
  <c r="H35"/>
  <c r="H37"/>
  <c r="H38"/>
  <c r="H36"/>
  <c r="G41" l="1"/>
  <c r="D41"/>
  <c r="I38"/>
  <c r="I37"/>
  <c r="I36"/>
  <c r="H40" l="1"/>
  <c r="H42" s="1"/>
  <c r="I30" l="1"/>
  <c r="I34"/>
  <c r="I29"/>
  <c r="I31"/>
  <c r="I32"/>
  <c r="I35"/>
  <c r="I39"/>
  <c r="B50" s="1"/>
  <c r="I33"/>
  <c r="E50" l="1"/>
  <c r="J23"/>
</calcChain>
</file>

<file path=xl/sharedStrings.xml><?xml version="1.0" encoding="utf-8"?>
<sst xmlns="http://schemas.openxmlformats.org/spreadsheetml/2006/main" count="53" uniqueCount="52">
  <si>
    <t>Temperatura esterna</t>
  </si>
  <si>
    <t>°C</t>
  </si>
  <si>
    <t>Temperatura interna</t>
  </si>
  <si>
    <t>s</t>
  </si>
  <si>
    <t>C</t>
  </si>
  <si>
    <t>lamda</t>
  </si>
  <si>
    <t>p</t>
  </si>
  <si>
    <t>T.sup.°C</t>
  </si>
  <si>
    <t>pos.</t>
  </si>
  <si>
    <t>Descrizione</t>
  </si>
  <si>
    <t>m</t>
  </si>
  <si>
    <t>W / m K</t>
  </si>
  <si>
    <t>Totale</t>
  </si>
  <si>
    <t>K=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</si>
  <si>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</si>
  <si>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Kg / m</t>
    </r>
    <r>
      <rPr>
        <vertAlign val="superscript"/>
        <sz val="20"/>
        <rFont val="Arial"/>
        <family val="2"/>
      </rPr>
      <t>3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</si>
  <si>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</si>
  <si>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blocchi laterizio</t>
  </si>
  <si>
    <t>Kg/m2</t>
  </si>
  <si>
    <t>Conduttività</t>
  </si>
  <si>
    <t>Trasmitt.anza</t>
  </si>
  <si>
    <t>termica</t>
  </si>
  <si>
    <t>S/C</t>
  </si>
  <si>
    <t>adduttanza interna</t>
  </si>
  <si>
    <t>addutanza esterna</t>
  </si>
  <si>
    <t>intonaco interno  ( esistente)</t>
  </si>
  <si>
    <t>intonaco esterno  ( eistente)</t>
  </si>
  <si>
    <t>Temperatura superficiale parete interna</t>
  </si>
  <si>
    <t>BAITA RISTRUTTURAZIONE PARETI INTERNE</t>
  </si>
  <si>
    <t>Malta  termica antirasante riflettente</t>
  </si>
  <si>
    <t>Camera d'aria</t>
  </si>
  <si>
    <t>descrizione</t>
  </si>
  <si>
    <t>Lana di vetro</t>
  </si>
  <si>
    <t>Sughero</t>
  </si>
  <si>
    <t>Puliuretano</t>
  </si>
  <si>
    <t>λ= W/mK</t>
  </si>
  <si>
    <t>.1</t>
  </si>
  <si>
    <t>.2</t>
  </si>
  <si>
    <t>.3</t>
  </si>
  <si>
    <t>.4</t>
  </si>
  <si>
    <t>.5</t>
  </si>
  <si>
    <t>.6</t>
  </si>
  <si>
    <t>.7</t>
  </si>
  <si>
    <t>.8</t>
  </si>
  <si>
    <t>.9</t>
  </si>
  <si>
    <t>.10</t>
  </si>
  <si>
    <t>.11</t>
  </si>
  <si>
    <t>pannellatura di sughero</t>
  </si>
  <si>
    <t xml:space="preserve">Rasante e vernice  parete interna </t>
  </si>
  <si>
    <r>
      <t xml:space="preserve">cappotto interno  a secco </t>
    </r>
    <r>
      <rPr>
        <b/>
        <sz val="28"/>
        <color theme="1"/>
        <rFont val="Arial Narrow"/>
        <family val="2"/>
      </rPr>
      <t>COVERD</t>
    </r>
  </si>
  <si>
    <t>Isolamento termico con cappotto interno</t>
  </si>
  <si>
    <t>Faq.2404.2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</si>
</sst>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36"/>
      <color rgb="FF00B0F0"/>
      <name val="Arial Black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20"/>
      <color theme="8" tint="0.79998168889431442"/>
      <name val="Arial"/>
      <family val="2"/>
    </font>
    <font>
      <sz val="20"/>
      <color theme="8" tint="0.79998168889431442"/>
      <name val="Calibri"/>
      <family val="2"/>
      <scheme val="minor"/>
    </font>
    <font>
      <b/>
      <sz val="20"/>
      <color theme="8" tint="0.79998168889431442"/>
      <name val="Arial"/>
      <family val="2"/>
    </font>
    <font>
      <sz val="28"/>
      <name val="Arial"/>
      <family val="2"/>
    </font>
    <font>
      <b/>
      <sz val="26"/>
      <name val="Arial Narrow"/>
      <family val="2"/>
    </font>
    <font>
      <b/>
      <sz val="36"/>
      <color rgb="FF0070C0"/>
      <name val="Calibri"/>
      <family val="2"/>
      <scheme val="minor"/>
    </font>
    <font>
      <sz val="36"/>
      <color rgb="FF0070C0"/>
      <name val="Arial Black"/>
      <family val="2"/>
    </font>
    <font>
      <sz val="36"/>
      <color theme="1"/>
      <name val="Calibri"/>
      <family val="2"/>
      <scheme val="minor"/>
    </font>
    <font>
      <b/>
      <sz val="20"/>
      <color rgb="FF0070C0"/>
      <name val="Arial Narrow"/>
      <family val="2"/>
    </font>
    <font>
      <b/>
      <sz val="11"/>
      <color rgb="FF0070C0"/>
      <name val="Arial Narrow"/>
      <family val="2"/>
    </font>
    <font>
      <sz val="20"/>
      <color rgb="FF0070C0"/>
      <name val="Arial Narrow"/>
      <family val="2"/>
    </font>
    <font>
      <sz val="26"/>
      <color theme="1"/>
      <name val="Arial Narrow"/>
      <family val="2"/>
    </font>
    <font>
      <sz val="28"/>
      <color theme="1"/>
      <name val="Arial Narrow"/>
      <family val="2"/>
    </font>
    <font>
      <b/>
      <sz val="2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Protection="1"/>
    <xf numFmtId="2" fontId="13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49" fontId="17" fillId="0" borderId="0" xfId="0" applyNumberFormat="1" applyFont="1" applyFill="1" applyBorder="1" applyAlignment="1" applyProtection="1">
      <alignment horizontal="left"/>
    </xf>
    <xf numFmtId="0" fontId="16" fillId="0" borderId="0" xfId="0" applyFont="1" applyFill="1" applyBorder="1"/>
    <xf numFmtId="49" fontId="17" fillId="0" borderId="0" xfId="0" applyNumberFormat="1" applyFont="1" applyFill="1" applyBorder="1" applyAlignment="1" applyProtection="1"/>
    <xf numFmtId="0" fontId="12" fillId="0" borderId="1" xfId="0" applyFont="1" applyBorder="1"/>
    <xf numFmtId="0" fontId="12" fillId="0" borderId="0" xfId="0" applyFont="1" applyFill="1" applyBorder="1"/>
    <xf numFmtId="0" fontId="25" fillId="0" borderId="0" xfId="0" applyFont="1" applyFill="1" applyBorder="1"/>
    <xf numFmtId="0" fontId="26" fillId="0" borderId="2" xfId="0" applyFont="1" applyBorder="1"/>
    <xf numFmtId="0" fontId="7" fillId="0" borderId="0" xfId="0" applyFont="1" applyProtection="1"/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0" xfId="0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0" fontId="20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20" fontId="0" fillId="0" borderId="0" xfId="0" applyNumberFormat="1" applyBorder="1"/>
    <xf numFmtId="0" fontId="22" fillId="0" borderId="0" xfId="0" applyFont="1" applyBorder="1"/>
    <xf numFmtId="20" fontId="21" fillId="0" borderId="0" xfId="0" applyNumberFormat="1" applyFont="1" applyBorder="1" applyAlignment="1">
      <alignment horizontal="left"/>
    </xf>
    <xf numFmtId="0" fontId="26" fillId="0" borderId="3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7" fillId="0" borderId="0" xfId="0" applyFont="1" applyFill="1" applyBorder="1" applyProtection="1">
      <protection locked="0" hidden="1"/>
    </xf>
    <xf numFmtId="0" fontId="28" fillId="0" borderId="0" xfId="0" applyFont="1" applyFill="1" applyBorder="1" applyProtection="1">
      <protection locked="0" hidden="1"/>
    </xf>
    <xf numFmtId="0" fontId="29" fillId="0" borderId="0" xfId="0" applyFont="1" applyFill="1" applyBorder="1" applyProtection="1">
      <protection locked="0" hidden="1"/>
    </xf>
    <xf numFmtId="0" fontId="12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20" fontId="18" fillId="0" borderId="0" xfId="0" applyNumberFormat="1" applyFont="1" applyBorder="1" applyAlignment="1">
      <alignment horizontal="center"/>
    </xf>
    <xf numFmtId="20" fontId="14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4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 applyProtection="1">
      <alignment horizontal="right"/>
      <protection locked="0" hidden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20" fontId="14" fillId="0" borderId="0" xfId="0" applyNumberFormat="1" applyFont="1" applyBorder="1" applyAlignment="1">
      <alignment horizontal="right"/>
    </xf>
    <xf numFmtId="0" fontId="18" fillId="0" borderId="0" xfId="0" applyFont="1" applyFill="1" applyBorder="1"/>
    <xf numFmtId="0" fontId="18" fillId="2" borderId="5" xfId="0" applyFont="1" applyFill="1" applyBorder="1" applyAlignment="1" applyProtection="1">
      <alignment horizontal="center" vertical="center"/>
      <protection locked="0" hidden="1"/>
    </xf>
    <xf numFmtId="0" fontId="18" fillId="2" borderId="7" xfId="0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Fill="1" applyBorder="1" applyAlignment="1">
      <alignment horizontal="right"/>
    </xf>
    <xf numFmtId="2" fontId="25" fillId="0" borderId="0" xfId="0" applyNumberFormat="1" applyFont="1" applyFill="1" applyBorder="1"/>
    <xf numFmtId="0" fontId="24" fillId="0" borderId="0" xfId="0" applyFont="1" applyBorder="1"/>
    <xf numFmtId="20" fontId="23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4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20" fontId="23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21" fillId="0" borderId="0" xfId="0" applyFont="1" applyFill="1" applyBorder="1"/>
    <xf numFmtId="0" fontId="10" fillId="0" borderId="4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2" fontId="31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Protection="1">
      <protection hidden="1"/>
    </xf>
    <xf numFmtId="0" fontId="10" fillId="3" borderId="5" xfId="0" applyFont="1" applyFill="1" applyBorder="1" applyAlignment="1" applyProtection="1">
      <alignment horizontal="center"/>
      <protection hidden="1"/>
    </xf>
    <xf numFmtId="0" fontId="11" fillId="3" borderId="7" xfId="0" applyFont="1" applyFill="1" applyBorder="1" applyAlignment="1" applyProtection="1">
      <alignment horizont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165" fontId="10" fillId="3" borderId="7" xfId="0" applyNumberFormat="1" applyFont="1" applyFill="1" applyBorder="1" applyAlignment="1" applyProtection="1">
      <alignment horizontal="center"/>
      <protection hidden="1"/>
    </xf>
    <xf numFmtId="165" fontId="11" fillId="3" borderId="4" xfId="0" applyNumberFormat="1" applyFont="1" applyFill="1" applyBorder="1" applyAlignment="1" applyProtection="1">
      <alignment horizontal="center"/>
      <protection hidden="1"/>
    </xf>
    <xf numFmtId="2" fontId="11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2" fontId="35" fillId="3" borderId="6" xfId="0" applyNumberFormat="1" applyFont="1" applyFill="1" applyBorder="1" applyAlignment="1" applyProtection="1">
      <alignment horizontal="center"/>
      <protection hidden="1"/>
    </xf>
    <xf numFmtId="2" fontId="11" fillId="3" borderId="7" xfId="0" applyNumberFormat="1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10" fillId="0" borderId="7" xfId="0" applyFont="1" applyBorder="1" applyProtection="1">
      <protection hidden="1"/>
    </xf>
    <xf numFmtId="0" fontId="10" fillId="0" borderId="6" xfId="0" applyFont="1" applyFill="1" applyBorder="1" applyAlignment="1" applyProtection="1">
      <alignment horizontal="right"/>
      <protection hidden="1"/>
    </xf>
    <xf numFmtId="2" fontId="9" fillId="3" borderId="4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35" fillId="2" borderId="6" xfId="0" applyFont="1" applyFill="1" applyBorder="1" applyAlignment="1" applyProtection="1">
      <alignment horizontal="right"/>
      <protection locked="0" hidden="1"/>
    </xf>
    <xf numFmtId="0" fontId="35" fillId="3" borderId="6" xfId="0" applyFont="1" applyFill="1" applyBorder="1" applyAlignment="1" applyProtection="1">
      <alignment horizontal="center"/>
      <protection hidden="1"/>
    </xf>
    <xf numFmtId="0" fontId="37" fillId="3" borderId="6" xfId="0" applyFont="1" applyFill="1" applyBorder="1" applyAlignment="1" applyProtection="1">
      <alignment horizontal="center"/>
      <protection hidden="1"/>
    </xf>
    <xf numFmtId="20" fontId="14" fillId="0" borderId="7" xfId="0" applyNumberFormat="1" applyFont="1" applyBorder="1" applyAlignment="1">
      <alignment horizontal="center" vertical="center"/>
    </xf>
    <xf numFmtId="20" fontId="14" fillId="0" borderId="0" xfId="0" applyNumberFormat="1" applyFont="1" applyFill="1" applyBorder="1" applyAlignment="1">
      <alignment horizontal="left"/>
    </xf>
    <xf numFmtId="20" fontId="14" fillId="0" borderId="10" xfId="0" applyNumberFormat="1" applyFont="1" applyBorder="1" applyAlignment="1">
      <alignment horizontal="center" vertical="center"/>
    </xf>
    <xf numFmtId="0" fontId="10" fillId="0" borderId="11" xfId="0" applyFont="1" applyBorder="1"/>
    <xf numFmtId="0" fontId="7" fillId="0" borderId="11" xfId="0" applyFont="1" applyBorder="1" applyProtection="1"/>
    <xf numFmtId="0" fontId="36" fillId="0" borderId="11" xfId="0" applyFont="1" applyBorder="1" applyProtection="1"/>
    <xf numFmtId="0" fontId="7" fillId="0" borderId="11" xfId="0" applyFont="1" applyBorder="1"/>
    <xf numFmtId="0" fontId="10" fillId="0" borderId="13" xfId="0" applyFont="1" applyBorder="1"/>
    <xf numFmtId="0" fontId="10" fillId="0" borderId="8" xfId="0" applyFont="1" applyBorder="1"/>
    <xf numFmtId="0" fontId="10" fillId="0" borderId="9" xfId="0" applyFont="1" applyBorder="1"/>
    <xf numFmtId="0" fontId="7" fillId="0" borderId="10" xfId="0" applyFont="1" applyBorder="1" applyProtection="1"/>
    <xf numFmtId="0" fontId="35" fillId="0" borderId="10" xfId="0" applyFont="1" applyFill="1" applyBorder="1" applyProtection="1"/>
    <xf numFmtId="0" fontId="10" fillId="0" borderId="10" xfId="0" applyFont="1" applyBorder="1"/>
    <xf numFmtId="0" fontId="10" fillId="0" borderId="10" xfId="0" applyFont="1" applyFill="1" applyBorder="1"/>
    <xf numFmtId="0" fontId="10" fillId="0" borderId="12" xfId="0" applyFont="1" applyBorder="1"/>
    <xf numFmtId="165" fontId="35" fillId="3" borderId="6" xfId="0" applyNumberFormat="1" applyFont="1" applyFill="1" applyBorder="1" applyAlignment="1" applyProtection="1">
      <alignment horizontal="center"/>
      <protection hidden="1"/>
    </xf>
    <xf numFmtId="0" fontId="38" fillId="0" borderId="0" xfId="0" applyFont="1" applyProtection="1"/>
    <xf numFmtId="0" fontId="35" fillId="0" borderId="10" xfId="0" applyFont="1" applyBorder="1" applyProtection="1"/>
    <xf numFmtId="0" fontId="5" fillId="0" borderId="0" xfId="0" applyFont="1"/>
    <xf numFmtId="0" fontId="39" fillId="0" borderId="0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3" fillId="0" borderId="0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ED3A8"/>
      <color rgb="FFD0F9F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2</xdr:col>
      <xdr:colOff>114300</xdr:colOff>
      <xdr:row>48</xdr:row>
      <xdr:rowOff>247650</xdr:rowOff>
    </xdr:from>
    <xdr:to>
      <xdr:col>2</xdr:col>
      <xdr:colOff>438150</xdr:colOff>
      <xdr:row>50</xdr:row>
      <xdr:rowOff>152400</xdr:rowOff>
    </xdr:to>
    <xdr:sp macro="" textlink="">
      <xdr:nvSpPr>
        <xdr:cNvPr id="10" name="Freccia a destra 9"/>
        <xdr:cNvSpPr/>
      </xdr:nvSpPr>
      <xdr:spPr>
        <a:xfrm>
          <a:off x="2343150" y="19545300"/>
          <a:ext cx="323850" cy="666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381000</xdr:colOff>
      <xdr:row>0</xdr:row>
      <xdr:rowOff>266700</xdr:rowOff>
    </xdr:from>
    <xdr:to>
      <xdr:col>7</xdr:col>
      <xdr:colOff>1088348</xdr:colOff>
      <xdr:row>7</xdr:row>
      <xdr:rowOff>247650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66700"/>
          <a:ext cx="10194248" cy="308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336549</xdr:colOff>
      <xdr:row>15</xdr:row>
      <xdr:rowOff>127000</xdr:rowOff>
    </xdr:from>
    <xdr:to>
      <xdr:col>13</xdr:col>
      <xdr:colOff>1003646</xdr:colOff>
      <xdr:row>25</xdr:row>
      <xdr:rowOff>323850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76299" y="7032625"/>
          <a:ext cx="6159847" cy="400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0</xdr:row>
      <xdr:rowOff>304800</xdr:rowOff>
    </xdr:from>
    <xdr:to>
      <xdr:col>14</xdr:col>
      <xdr:colOff>10583</xdr:colOff>
      <xdr:row>7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96600" y="304800"/>
          <a:ext cx="10773833" cy="304800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323850</xdr:colOff>
      <xdr:row>48</xdr:row>
      <xdr:rowOff>304800</xdr:rowOff>
    </xdr:from>
    <xdr:to>
      <xdr:col>3</xdr:col>
      <xdr:colOff>685800</xdr:colOff>
      <xdr:row>50</xdr:row>
      <xdr:rowOff>209550</xdr:rowOff>
    </xdr:to>
    <xdr:sp macro="" textlink="">
      <xdr:nvSpPr>
        <xdr:cNvPr id="11" name="Freccia a sinistra 10"/>
        <xdr:cNvSpPr/>
      </xdr:nvSpPr>
      <xdr:spPr>
        <a:xfrm>
          <a:off x="5105400" y="19850100"/>
          <a:ext cx="361950" cy="666750"/>
        </a:xfrm>
        <a:prstGeom prst="leftArrow">
          <a:avLst/>
        </a:prstGeom>
        <a:solidFill>
          <a:srgbClr val="FED3A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2</xdr:col>
      <xdr:colOff>685799</xdr:colOff>
      <xdr:row>45</xdr:row>
      <xdr:rowOff>0</xdr:rowOff>
    </xdr:from>
    <xdr:to>
      <xdr:col>3</xdr:col>
      <xdr:colOff>306456</xdr:colOff>
      <xdr:row>52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14649" y="18402300"/>
          <a:ext cx="2173357" cy="2743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1085851</xdr:colOff>
      <xdr:row>52</xdr:row>
      <xdr:rowOff>129770</xdr:rowOff>
    </xdr:from>
    <xdr:to>
      <xdr:col>3</xdr:col>
      <xdr:colOff>1</xdr:colOff>
      <xdr:row>58</xdr:row>
      <xdr:rowOff>47625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5851" y="21199070"/>
          <a:ext cx="3543300" cy="2203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457200</xdr:colOff>
      <xdr:row>26</xdr:row>
      <xdr:rowOff>95250</xdr:rowOff>
    </xdr:from>
    <xdr:to>
      <xdr:col>13</xdr:col>
      <xdr:colOff>990600</xdr:colOff>
      <xdr:row>42</xdr:row>
      <xdr:rowOff>257175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668500" y="11258550"/>
          <a:ext cx="6400800" cy="6257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762000</xdr:colOff>
      <xdr:row>50</xdr:row>
      <xdr:rowOff>247650</xdr:rowOff>
    </xdr:from>
    <xdr:to>
      <xdr:col>7</xdr:col>
      <xdr:colOff>609600</xdr:colOff>
      <xdr:row>58</xdr:row>
      <xdr:rowOff>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43550" y="20554950"/>
          <a:ext cx="4552950" cy="2800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1409700</xdr:colOff>
      <xdr:row>55</xdr:row>
      <xdr:rowOff>361950</xdr:rowOff>
    </xdr:from>
    <xdr:to>
      <xdr:col>3</xdr:col>
      <xdr:colOff>609600</xdr:colOff>
      <xdr:row>56</xdr:row>
      <xdr:rowOff>171450</xdr:rowOff>
    </xdr:to>
    <xdr:sp macro="" textlink="">
      <xdr:nvSpPr>
        <xdr:cNvPr id="15" name="Freccia a destra 14"/>
        <xdr:cNvSpPr/>
      </xdr:nvSpPr>
      <xdr:spPr>
        <a:xfrm>
          <a:off x="3638550" y="22574250"/>
          <a:ext cx="1752600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view="pageLayout" topLeftCell="C7" zoomScale="50" zoomScaleNormal="40" zoomScaleSheetLayoutView="30" zoomScalePageLayoutView="50" workbookViewId="0">
      <selection activeCell="J21" sqref="J21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14" style="2" customWidth="1"/>
    <col min="5" max="5" width="18.5703125" style="2" customWidth="1"/>
    <col min="6" max="7" width="16.42578125" style="2" customWidth="1"/>
    <col min="8" max="8" width="19.85546875" style="2" customWidth="1"/>
    <col min="9" max="9" width="25.85546875" style="2" customWidth="1"/>
    <col min="10" max="10" width="20.5703125" style="2" customWidth="1"/>
    <col min="11" max="11" width="40.85546875" style="2" customWidth="1"/>
    <col min="12" max="12" width="20.5703125" style="2" customWidth="1"/>
    <col min="13" max="13" width="20.85546875" style="2" customWidth="1"/>
    <col min="14" max="14" width="22.28515625" style="2" customWidth="1"/>
    <col min="15" max="15" width="18.42578125" style="2" customWidth="1"/>
    <col min="16" max="16" width="21.28515625" style="2" customWidth="1"/>
    <col min="17" max="17" width="17.5703125" style="2" customWidth="1"/>
    <col min="18" max="16384" width="15.5703125" style="2"/>
  </cols>
  <sheetData>
    <row r="1" spans="1:22" s="1" customFormat="1" ht="39.950000000000003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2" s="1" customFormat="1" ht="39.950000000000003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s="1" customFormat="1" ht="39.950000000000003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M3" s="26"/>
    </row>
    <row r="4" spans="1:22" s="1" customFormat="1" ht="36.950000000000003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52"/>
      <c r="L4" s="53"/>
      <c r="M4" s="26"/>
    </row>
    <row r="5" spans="1:22" s="1" customFormat="1" ht="27.95" customHeight="1">
      <c r="A5" s="72"/>
      <c r="B5" s="72"/>
      <c r="C5" s="72"/>
      <c r="D5" s="72"/>
      <c r="E5" s="144"/>
      <c r="F5" s="72"/>
      <c r="G5" s="72"/>
      <c r="H5" s="72"/>
      <c r="I5" s="72"/>
      <c r="J5" s="72"/>
      <c r="K5" s="50"/>
      <c r="L5" s="51"/>
      <c r="M5" s="26"/>
    </row>
    <row r="6" spans="1:22" ht="26.4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72"/>
      <c r="M6" s="26"/>
      <c r="N6" s="5"/>
      <c r="O6" s="5"/>
      <c r="P6" s="5"/>
      <c r="Q6" s="5"/>
      <c r="R6" s="5"/>
      <c r="S6" s="5"/>
      <c r="T6" s="5"/>
      <c r="U6" s="5"/>
      <c r="V6" s="5"/>
    </row>
    <row r="7" spans="1:22" ht="30" customHeight="1">
      <c r="A7" s="33"/>
      <c r="B7" s="33"/>
      <c r="C7" s="33"/>
      <c r="D7" s="33"/>
      <c r="E7" s="33"/>
      <c r="F7" s="55"/>
      <c r="G7" s="55"/>
      <c r="H7" s="55"/>
      <c r="I7" s="29"/>
      <c r="J7" s="55"/>
      <c r="K7" s="55"/>
      <c r="L7" s="29"/>
      <c r="M7" s="27"/>
      <c r="N7" s="5"/>
      <c r="O7" s="5"/>
      <c r="P7" s="5"/>
      <c r="Q7" s="5"/>
      <c r="R7" s="5"/>
      <c r="S7" s="5"/>
      <c r="T7" s="5"/>
      <c r="U7" s="5"/>
      <c r="V7" s="5"/>
    </row>
    <row r="8" spans="1:22" ht="33" customHeight="1">
      <c r="A8" s="33"/>
      <c r="B8" s="33"/>
      <c r="C8" s="33"/>
      <c r="D8" s="33"/>
      <c r="E8" s="33"/>
      <c r="F8" s="55"/>
      <c r="G8" s="55"/>
      <c r="H8" s="55"/>
      <c r="I8" s="55"/>
      <c r="J8" s="55"/>
      <c r="K8" s="55"/>
      <c r="L8" s="29"/>
      <c r="M8" s="27"/>
      <c r="N8" s="5"/>
      <c r="O8" s="5"/>
      <c r="P8" s="5"/>
      <c r="Q8" s="5"/>
      <c r="R8" s="5"/>
      <c r="S8" s="5"/>
      <c r="T8" s="5"/>
      <c r="U8" s="5"/>
      <c r="V8" s="5"/>
    </row>
    <row r="9" spans="1:22" ht="30.95" customHeight="1">
      <c r="A9" s="54"/>
      <c r="B9" s="57"/>
      <c r="C9" s="57"/>
      <c r="D9" s="57"/>
      <c r="E9" s="83"/>
      <c r="F9" s="86"/>
      <c r="G9" s="86"/>
      <c r="H9" s="86"/>
      <c r="I9" s="86"/>
      <c r="J9" s="87"/>
      <c r="K9" s="55"/>
      <c r="L9" s="47"/>
      <c r="M9" s="27"/>
      <c r="N9" s="165" t="s">
        <v>51</v>
      </c>
      <c r="R9" s="5"/>
      <c r="S9" s="5"/>
      <c r="T9" s="5"/>
      <c r="U9" s="5"/>
      <c r="V9" s="5"/>
    </row>
    <row r="10" spans="1:22" ht="30" customHeight="1">
      <c r="A10" s="54"/>
      <c r="B10" s="57"/>
      <c r="C10" s="57"/>
      <c r="D10" s="57"/>
      <c r="E10" s="83"/>
      <c r="F10" s="88"/>
      <c r="G10" s="88"/>
      <c r="H10" s="88"/>
      <c r="I10" s="86"/>
      <c r="J10" s="87"/>
      <c r="K10" s="55"/>
      <c r="L10" s="35"/>
      <c r="M10" s="31"/>
      <c r="R10" s="5"/>
      <c r="S10" s="5"/>
      <c r="T10" s="5"/>
      <c r="U10" s="5"/>
      <c r="V10" s="5"/>
    </row>
    <row r="11" spans="1:22" ht="30" customHeight="1">
      <c r="A11" s="54"/>
      <c r="B11" s="57"/>
      <c r="C11" s="57"/>
      <c r="D11" s="57"/>
      <c r="E11" s="83"/>
      <c r="F11" s="87"/>
      <c r="G11" s="87"/>
      <c r="H11" s="87"/>
      <c r="I11" s="87"/>
      <c r="J11" s="87"/>
      <c r="K11" s="89"/>
      <c r="L11" s="35"/>
      <c r="M11" s="31"/>
      <c r="R11" s="5"/>
      <c r="S11" s="5"/>
      <c r="T11" s="5"/>
      <c r="U11" s="5"/>
      <c r="V11" s="5"/>
    </row>
    <row r="12" spans="1:22" ht="30" customHeight="1">
      <c r="A12" s="54"/>
      <c r="B12" s="57"/>
      <c r="C12" s="57"/>
      <c r="D12" s="57"/>
      <c r="E12" s="83"/>
      <c r="F12" s="87"/>
      <c r="G12" s="87"/>
      <c r="H12" s="87"/>
      <c r="I12" s="87"/>
      <c r="J12" s="87"/>
      <c r="K12" s="55"/>
      <c r="L12" s="48"/>
      <c r="M12" s="31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54"/>
      <c r="B13" s="57"/>
      <c r="C13" s="57"/>
      <c r="D13" s="57"/>
      <c r="E13" s="83"/>
      <c r="F13" s="55"/>
      <c r="G13" s="55"/>
      <c r="H13" s="55"/>
      <c r="I13" s="55"/>
      <c r="J13" s="55"/>
      <c r="K13" s="55"/>
      <c r="L13" s="48"/>
      <c r="M13" s="31"/>
      <c r="N13" s="17"/>
      <c r="O13" s="17"/>
      <c r="P13" s="17"/>
      <c r="Q13" s="17"/>
      <c r="R13" s="5"/>
      <c r="S13" s="5"/>
      <c r="T13" s="5"/>
      <c r="U13" s="5"/>
      <c r="V13" s="5"/>
    </row>
    <row r="14" spans="1:22" ht="71.099999999999994" customHeight="1">
      <c r="A14" s="33"/>
      <c r="B14" s="172" t="s">
        <v>28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8"/>
      <c r="O14" s="18"/>
      <c r="P14" s="18"/>
      <c r="Q14" s="18"/>
      <c r="R14" s="5"/>
      <c r="S14" s="5"/>
      <c r="T14" s="5"/>
      <c r="U14" s="5"/>
      <c r="V14" s="5"/>
    </row>
    <row r="15" spans="1:22" ht="49.5" customHeight="1">
      <c r="A15" s="33"/>
      <c r="B15" s="174" t="s">
        <v>50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69"/>
      <c r="B16" s="69"/>
      <c r="C16" s="69"/>
      <c r="D16" s="69"/>
      <c r="E16" s="69"/>
      <c r="F16" s="69"/>
      <c r="G16" s="69"/>
      <c r="H16" s="69"/>
      <c r="I16" s="69"/>
      <c r="J16" s="90"/>
      <c r="K16" s="90"/>
      <c r="L16" s="48"/>
      <c r="M16" s="31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90"/>
      <c r="L17" s="34"/>
      <c r="M17" s="29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91"/>
      <c r="B18" s="92"/>
      <c r="C18" s="92"/>
      <c r="D18" s="92"/>
      <c r="E18" s="92"/>
      <c r="F18" s="92"/>
      <c r="G18" s="85"/>
      <c r="H18" s="85"/>
      <c r="I18" s="85"/>
      <c r="J18" s="85"/>
      <c r="K18" s="85"/>
      <c r="L18" s="29"/>
      <c r="M18" s="33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84"/>
      <c r="B19" s="84"/>
      <c r="C19" s="33"/>
      <c r="D19" s="84"/>
      <c r="E19" s="84"/>
      <c r="F19" s="93"/>
      <c r="K19" s="84"/>
      <c r="L19" s="55"/>
      <c r="M19" s="28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5"/>
      <c r="B20" s="5"/>
      <c r="C20" s="69"/>
      <c r="D20" s="69"/>
      <c r="E20" s="69"/>
      <c r="F20" s="69"/>
      <c r="K20" s="90"/>
      <c r="L20" s="38"/>
      <c r="M20" s="28"/>
      <c r="N20" s="18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5"/>
      <c r="B21" s="5"/>
      <c r="C21" s="69"/>
      <c r="D21" s="69"/>
      <c r="E21" s="69"/>
      <c r="F21" s="69"/>
      <c r="G21" s="94" t="s">
        <v>0</v>
      </c>
      <c r="H21" s="69"/>
      <c r="I21" s="145" t="s">
        <v>1</v>
      </c>
      <c r="J21" s="109">
        <v>-7</v>
      </c>
      <c r="K21" s="90"/>
      <c r="L21" s="37"/>
      <c r="M21" s="28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 s="94"/>
      <c r="G22" s="94" t="s">
        <v>2</v>
      </c>
      <c r="H22" s="69"/>
      <c r="I22" s="145" t="s">
        <v>1</v>
      </c>
      <c r="J22" s="110">
        <v>20</v>
      </c>
      <c r="K22" s="90"/>
      <c r="L22" s="38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 s="94"/>
      <c r="B23" s="69"/>
      <c r="C23" s="69"/>
      <c r="D23" s="69"/>
      <c r="E23" s="69"/>
      <c r="F23" s="69"/>
      <c r="G23" s="94" t="s">
        <v>27</v>
      </c>
      <c r="H23" s="63"/>
      <c r="I23" s="90"/>
      <c r="J23" s="143">
        <f>I29</f>
        <v>18.09017991678602</v>
      </c>
      <c r="K23" s="5"/>
      <c r="L23" s="49"/>
      <c r="M23" s="28"/>
      <c r="N23" s="2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5"/>
      <c r="B24" s="69"/>
      <c r="C24" s="69"/>
      <c r="D24" s="69"/>
      <c r="E24" s="108"/>
      <c r="F24" s="108"/>
      <c r="G24" s="108"/>
      <c r="H24" s="69"/>
      <c r="I24" s="5"/>
      <c r="J24" s="5"/>
      <c r="K24" s="5"/>
      <c r="L24" s="49"/>
      <c r="M24" s="28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9"/>
      <c r="M25" s="28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96"/>
      <c r="B26" s="96"/>
      <c r="C26" s="96"/>
      <c r="D26" s="96"/>
      <c r="E26" s="97" t="s">
        <v>20</v>
      </c>
      <c r="F26" s="97" t="s">
        <v>19</v>
      </c>
      <c r="G26" s="96"/>
      <c r="H26" s="98" t="s">
        <v>21</v>
      </c>
      <c r="I26" s="96"/>
      <c r="J26" s="5"/>
      <c r="K26" s="5"/>
      <c r="L26" s="49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99"/>
      <c r="B27" s="100"/>
      <c r="C27" s="100"/>
      <c r="D27" s="101" t="s">
        <v>3</v>
      </c>
      <c r="E27" s="101" t="s">
        <v>4</v>
      </c>
      <c r="F27" s="101" t="s">
        <v>5</v>
      </c>
      <c r="G27" s="101" t="s">
        <v>6</v>
      </c>
      <c r="H27" s="102" t="s">
        <v>22</v>
      </c>
      <c r="I27" s="101" t="s">
        <v>7</v>
      </c>
      <c r="L27" s="59"/>
      <c r="M27" s="60"/>
      <c r="N27" s="18"/>
      <c r="O27" s="58"/>
      <c r="P27" s="24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149" t="s">
        <v>8</v>
      </c>
      <c r="B28" s="100"/>
      <c r="C28" s="100" t="s">
        <v>9</v>
      </c>
      <c r="D28" s="105" t="s">
        <v>10</v>
      </c>
      <c r="E28" s="104" t="s">
        <v>14</v>
      </c>
      <c r="F28" s="105" t="s">
        <v>11</v>
      </c>
      <c r="G28" s="105" t="s">
        <v>15</v>
      </c>
      <c r="H28" s="105" t="s">
        <v>16</v>
      </c>
      <c r="I28" s="106"/>
      <c r="K28" s="67"/>
      <c r="L28" s="67"/>
      <c r="M28" s="67"/>
      <c r="N28" s="63"/>
      <c r="O28" s="58"/>
      <c r="P28" s="64"/>
      <c r="Q28" s="18"/>
      <c r="R28" s="4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151" t="s">
        <v>36</v>
      </c>
      <c r="B29" s="157" t="s">
        <v>23</v>
      </c>
      <c r="C29" s="158"/>
      <c r="D29" s="142"/>
      <c r="E29" s="138">
        <v>7.7</v>
      </c>
      <c r="F29" s="138"/>
      <c r="G29" s="138"/>
      <c r="H29" s="131">
        <f>1/E29</f>
        <v>0.12987012987012986</v>
      </c>
      <c r="I29" s="134">
        <f>IF(H29=0,0,-(((J22-J21)*H29/H40)-J22))</f>
        <v>18.09017991678602</v>
      </c>
      <c r="K29" s="58"/>
      <c r="L29" s="61"/>
      <c r="M29" s="62"/>
      <c r="N29" s="63"/>
      <c r="Q29" s="4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51" t="s">
        <v>37</v>
      </c>
      <c r="B30" s="159" t="s">
        <v>48</v>
      </c>
      <c r="C30" s="153"/>
      <c r="D30" s="103">
        <v>0.02</v>
      </c>
      <c r="E30" s="125">
        <v>35</v>
      </c>
      <c r="F30" s="125">
        <v>0.7</v>
      </c>
      <c r="G30" s="125">
        <v>350</v>
      </c>
      <c r="H30" s="131">
        <f t="shared" ref="H30:H35" si="0">IF(D30=0,0,D30/F30)</f>
        <v>2.8571428571428574E-2</v>
      </c>
      <c r="I30" s="135">
        <f>IF(H30=0,0,-(((J22-J21)*(H29+H30)/H40)-$J$22))</f>
        <v>17.670019498478943</v>
      </c>
      <c r="K30" s="58"/>
      <c r="L30" s="61"/>
      <c r="M30" s="62"/>
      <c r="N30" s="63"/>
      <c r="O30" s="58"/>
      <c r="P30" s="68"/>
      <c r="Q30" s="4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51" t="s">
        <v>38</v>
      </c>
      <c r="B31" s="166" t="s">
        <v>47</v>
      </c>
      <c r="C31" s="153"/>
      <c r="D31" s="103">
        <v>0.04</v>
      </c>
      <c r="E31" s="138"/>
      <c r="F31" s="138">
        <v>4.2999999999999997E-2</v>
      </c>
      <c r="G31" s="138"/>
      <c r="H31" s="131">
        <f t="shared" si="0"/>
        <v>0.93023255813953498</v>
      </c>
      <c r="I31" s="135">
        <f>IF(H31=0,0,-(((J22-J21)*(H29+H30+H31)/H40)-J22))</f>
        <v>3.9903779722020545</v>
      </c>
      <c r="K31" s="58"/>
      <c r="L31" s="61"/>
      <c r="M31" s="62"/>
      <c r="N31" s="63"/>
      <c r="O31" s="58"/>
      <c r="P31" s="68"/>
      <c r="Q31" s="4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51" t="s">
        <v>39</v>
      </c>
      <c r="B32" s="160" t="s">
        <v>29</v>
      </c>
      <c r="C32" s="154"/>
      <c r="D32" s="146">
        <v>0.02</v>
      </c>
      <c r="E32" s="147">
        <v>0.04</v>
      </c>
      <c r="F32" s="147">
        <v>0.18</v>
      </c>
      <c r="G32" s="148"/>
      <c r="H32" s="164">
        <f t="shared" si="0"/>
        <v>0.11111111111111112</v>
      </c>
      <c r="I32" s="136">
        <f>IF(H32=0,0,-(((J22-J21)*(H29+H30+H31+H32)/H40)-J22))</f>
        <v>2.3564207898967595</v>
      </c>
      <c r="K32" s="58"/>
      <c r="L32" s="61"/>
      <c r="M32" s="62"/>
      <c r="N32" s="63"/>
      <c r="O32" s="58"/>
      <c r="P32" s="68"/>
      <c r="Q32" s="4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51" t="s">
        <v>40</v>
      </c>
      <c r="B33" s="161" t="s">
        <v>25</v>
      </c>
      <c r="C33" s="152"/>
      <c r="D33" s="103">
        <v>0.02</v>
      </c>
      <c r="E33" s="138">
        <v>40</v>
      </c>
      <c r="F33" s="138">
        <v>0.7</v>
      </c>
      <c r="G33" s="138">
        <v>1800</v>
      </c>
      <c r="H33" s="131">
        <f t="shared" si="0"/>
        <v>2.8571428571428574E-2</v>
      </c>
      <c r="I33" s="135">
        <f>IF(H33=0,0,-(((J22-J21)*(H29+H30+H31+H32+H33)/H40)-J22))</f>
        <v>1.9362603715896824</v>
      </c>
      <c r="K33" s="58"/>
      <c r="L33" s="61"/>
      <c r="M33" s="62"/>
      <c r="N33" s="63"/>
      <c r="O33" s="58"/>
      <c r="P33" s="68"/>
      <c r="Q33" s="4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51" t="s">
        <v>41</v>
      </c>
      <c r="B34" s="161" t="s">
        <v>17</v>
      </c>
      <c r="C34" s="152"/>
      <c r="D34" s="103">
        <v>0.3</v>
      </c>
      <c r="E34" s="138">
        <v>1.3</v>
      </c>
      <c r="F34" s="138">
        <v>0.55000000000000004</v>
      </c>
      <c r="G34" s="138">
        <v>600</v>
      </c>
      <c r="H34" s="131">
        <f t="shared" si="0"/>
        <v>0.54545454545454541</v>
      </c>
      <c r="I34" s="135">
        <f>IF(H34=0,0,-(((J22-J21)*(H29+H30+H31+H32+H33+H34)/H40)-J22))</f>
        <v>-6.0849839779090367</v>
      </c>
      <c r="K34" s="58"/>
      <c r="L34" s="61"/>
      <c r="M34" s="66"/>
      <c r="N34" s="63"/>
      <c r="O34" s="58"/>
      <c r="P34" s="68"/>
      <c r="Q34" s="4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151" t="s">
        <v>42</v>
      </c>
      <c r="B35" s="161" t="s">
        <v>26</v>
      </c>
      <c r="C35" s="152"/>
      <c r="D35" s="103">
        <v>0.02</v>
      </c>
      <c r="E35" s="140">
        <v>45</v>
      </c>
      <c r="F35" s="138">
        <v>0.9</v>
      </c>
      <c r="G35" s="138">
        <v>30</v>
      </c>
      <c r="H35" s="131">
        <f t="shared" si="0"/>
        <v>2.2222222222222223E-2</v>
      </c>
      <c r="I35" s="135">
        <f>IF(H35=0,0,-(((J22-J21)*(H29+H30+H31+H32+H33+H34+H35)/H40)-J22))</f>
        <v>-6.4117754143700942</v>
      </c>
      <c r="K35" s="58"/>
      <c r="L35" s="61"/>
      <c r="M35" s="66"/>
      <c r="N35" s="63"/>
      <c r="O35" s="58"/>
      <c r="P35" s="68"/>
      <c r="Q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51" t="s">
        <v>43</v>
      </c>
      <c r="B36" s="161"/>
      <c r="C36" s="152"/>
      <c r="D36" s="103"/>
      <c r="E36" s="138"/>
      <c r="F36" s="138"/>
      <c r="G36" s="138"/>
      <c r="H36" s="131">
        <f>IF(D36=0,0,D36/F36)</f>
        <v>0</v>
      </c>
      <c r="I36" s="135">
        <f>IF(H36=0,0,-(((J22-J21)*(H29+H30+H31+H32+H33+H34+H35+H36)/H40)-J22))</f>
        <v>0</v>
      </c>
      <c r="K36" s="58"/>
      <c r="L36" s="65"/>
      <c r="M36" s="66"/>
      <c r="N36" s="63"/>
      <c r="O36" s="6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151" t="s">
        <v>44</v>
      </c>
      <c r="B37" s="162"/>
      <c r="C37" s="155"/>
      <c r="D37" s="103"/>
      <c r="E37" s="140"/>
      <c r="F37" s="140"/>
      <c r="G37" s="138"/>
      <c r="H37" s="131">
        <f t="shared" ref="H37:H38" si="1">IF(D37=0,0,D37/F37)</f>
        <v>0</v>
      </c>
      <c r="I37" s="135">
        <f>IF(H37=0,0,-(((J22-J21)*(H31+H32+H33+H34+H35+H36+H37)/H40)-J22))</f>
        <v>0</v>
      </c>
      <c r="K37" s="58"/>
      <c r="L37" s="39"/>
      <c r="M37" s="60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151" t="s">
        <v>45</v>
      </c>
      <c r="B38" s="161"/>
      <c r="C38" s="152"/>
      <c r="D38" s="103"/>
      <c r="E38" s="138"/>
      <c r="F38" s="138"/>
      <c r="G38" s="138"/>
      <c r="H38" s="131">
        <f t="shared" si="1"/>
        <v>0</v>
      </c>
      <c r="I38" s="135">
        <f>IF(H38=0,0,-(((J22-J21)*(H29+H30+H31+H32+H33+H34+H35+H36+H37+H38)/H40)-J22))</f>
        <v>0</v>
      </c>
      <c r="K38" s="58"/>
      <c r="L38" s="40"/>
      <c r="M38" s="60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151" t="s">
        <v>46</v>
      </c>
      <c r="B39" s="163" t="s">
        <v>24</v>
      </c>
      <c r="C39" s="156"/>
      <c r="D39" s="141"/>
      <c r="E39" s="139">
        <v>25</v>
      </c>
      <c r="F39" s="139"/>
      <c r="G39" s="139"/>
      <c r="H39" s="132">
        <f>1/E39</f>
        <v>0.04</v>
      </c>
      <c r="I39" s="137">
        <f>IF(H39=0,0,-(((J22-J21)*(H29+H30+H31+H32+H33+H34+H35+H36+H37+H38+H39)/H40)-J22))</f>
        <v>-7</v>
      </c>
      <c r="K39" s="58"/>
      <c r="L39" s="40"/>
      <c r="M39" s="60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94"/>
      <c r="B40" s="95"/>
      <c r="C40" s="17"/>
      <c r="D40" s="17"/>
      <c r="E40" s="17"/>
      <c r="F40" s="17"/>
      <c r="G40" s="129" t="s">
        <v>18</v>
      </c>
      <c r="H40" s="133">
        <f>SUM(H29:H39)</f>
        <v>1.8360334239404006</v>
      </c>
      <c r="I40" s="17"/>
      <c r="K40" s="58"/>
      <c r="L40" s="40"/>
      <c r="M40" s="60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94"/>
      <c r="B41" s="69"/>
      <c r="C41" s="107" t="s">
        <v>12</v>
      </c>
      <c r="D41" s="128">
        <f>SUM(D29:D40)</f>
        <v>0.42000000000000004</v>
      </c>
      <c r="E41" s="17"/>
      <c r="F41" s="107"/>
      <c r="G41" s="130">
        <f>D33*G33+D34*G34+D35*G35+D36*G36+D37*G37</f>
        <v>216.6</v>
      </c>
      <c r="I41" s="17"/>
      <c r="K41" s="176"/>
      <c r="L41" s="177"/>
      <c r="M41" s="177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4"/>
      <c r="B42" s="70"/>
      <c r="C42" s="69"/>
      <c r="D42" s="17"/>
      <c r="E42" s="17"/>
      <c r="F42" s="17"/>
      <c r="G42" s="107" t="s">
        <v>13</v>
      </c>
      <c r="H42" s="133">
        <f>1/H40</f>
        <v>0.54465239410176502</v>
      </c>
      <c r="I42" s="17"/>
      <c r="K42" s="58"/>
      <c r="L42" s="40"/>
      <c r="M42" s="60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4"/>
      <c r="B43" s="70"/>
      <c r="C43" s="69"/>
      <c r="D43" s="69"/>
      <c r="E43" s="69"/>
      <c r="F43" s="69"/>
      <c r="G43" s="69"/>
      <c r="H43" s="69"/>
      <c r="I43" s="69"/>
      <c r="J43" s="69"/>
      <c r="K43" s="90"/>
      <c r="L43" s="30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94"/>
      <c r="B44" s="69"/>
      <c r="C44" s="69"/>
      <c r="D44" s="69"/>
      <c r="E44" s="69"/>
      <c r="F44" s="178" t="s">
        <v>31</v>
      </c>
      <c r="G44" s="178"/>
      <c r="H44" s="123" t="s">
        <v>35</v>
      </c>
      <c r="I44" s="69"/>
      <c r="J44" s="120"/>
      <c r="K44" s="121"/>
      <c r="L44" s="30"/>
      <c r="M44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150"/>
      <c r="B45" s="115"/>
      <c r="C45" s="115"/>
      <c r="D45" s="113"/>
      <c r="E45" s="69"/>
      <c r="F45" s="169" t="s">
        <v>30</v>
      </c>
      <c r="G45" s="169"/>
      <c r="H45" s="124">
        <v>2.5999999999999999E-2</v>
      </c>
      <c r="I45" s="69"/>
      <c r="J45" s="69"/>
      <c r="K45" s="116"/>
      <c r="L45" s="30"/>
      <c r="M45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150"/>
      <c r="B46" s="69"/>
      <c r="C46" s="117"/>
      <c r="D46" s="111"/>
      <c r="E46" s="69"/>
      <c r="F46" s="169" t="s">
        <v>32</v>
      </c>
      <c r="G46" s="169"/>
      <c r="H46" s="125">
        <v>3.5000000000000003E-2</v>
      </c>
      <c r="I46" s="69"/>
      <c r="J46" s="69"/>
      <c r="K46" s="90"/>
      <c r="L46" s="30"/>
      <c r="M4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94"/>
      <c r="B47" s="115"/>
      <c r="C47" s="115"/>
      <c r="D47" s="112"/>
      <c r="E47" s="69"/>
      <c r="F47" s="169" t="s">
        <v>34</v>
      </c>
      <c r="G47" s="169"/>
      <c r="H47" s="125">
        <v>2.5000000000000001E-2</v>
      </c>
      <c r="I47" s="69"/>
      <c r="J47" s="69"/>
      <c r="K47" s="90"/>
      <c r="L47" s="30"/>
      <c r="M47"/>
      <c r="N47" s="18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94"/>
      <c r="B48" s="69"/>
      <c r="C48" s="69"/>
      <c r="D48" s="113"/>
      <c r="E48" s="69"/>
      <c r="F48" s="170" t="s">
        <v>33</v>
      </c>
      <c r="G48" s="170"/>
      <c r="H48" s="126">
        <v>4.2999999999999997E-2</v>
      </c>
      <c r="I48" s="69"/>
      <c r="J48" s="69"/>
      <c r="K48" s="90"/>
      <c r="L48" s="30"/>
      <c r="M48"/>
      <c r="N48" s="18"/>
      <c r="O48" s="24"/>
      <c r="P48" s="25"/>
      <c r="Q48" s="18"/>
      <c r="R48" s="5"/>
    </row>
    <row r="49" spans="1:18" ht="30" customHeight="1">
      <c r="A49" s="94"/>
      <c r="B49" s="69"/>
      <c r="C49" s="69"/>
      <c r="D49" s="113"/>
      <c r="F49" s="69"/>
      <c r="G49" s="69"/>
      <c r="H49" s="69"/>
      <c r="I49" s="69"/>
      <c r="J49" s="69"/>
      <c r="K49" s="90"/>
      <c r="L49" s="55"/>
      <c r="M49"/>
      <c r="N49" s="18"/>
      <c r="O49" s="24"/>
      <c r="P49" s="25"/>
      <c r="Q49" s="18"/>
      <c r="R49" s="5"/>
    </row>
    <row r="50" spans="1:18" ht="30" customHeight="1">
      <c r="A50" s="94"/>
      <c r="B50" s="127">
        <f>I39</f>
        <v>-7</v>
      </c>
      <c r="C50" s="69"/>
      <c r="D50" s="69"/>
      <c r="E50" s="127">
        <f>I29</f>
        <v>18.09017991678602</v>
      </c>
      <c r="F50" s="69"/>
      <c r="G50" s="69"/>
      <c r="H50" s="70"/>
      <c r="I50" s="70"/>
      <c r="J50" s="70"/>
      <c r="K50" s="71"/>
      <c r="L50" s="55"/>
      <c r="M50"/>
      <c r="N50" s="23"/>
      <c r="O50" s="24"/>
      <c r="P50" s="25"/>
      <c r="Q50" s="18"/>
      <c r="R50" s="5"/>
    </row>
    <row r="51" spans="1:18" ht="30" customHeight="1">
      <c r="B51" s="69"/>
      <c r="C51" s="69"/>
      <c r="D51" s="69"/>
      <c r="E51" s="69"/>
      <c r="F51" s="69"/>
      <c r="G51" s="69"/>
      <c r="H51" s="70"/>
      <c r="I51" s="72"/>
      <c r="J51" s="73"/>
      <c r="K51" s="74"/>
      <c r="L51" s="23"/>
      <c r="M51" s="18"/>
      <c r="N51" s="18"/>
      <c r="O51" s="24"/>
      <c r="P51" s="25"/>
      <c r="Q51" s="18"/>
      <c r="R51" s="5"/>
    </row>
    <row r="52" spans="1:18" ht="30" customHeight="1">
      <c r="A52" s="94"/>
      <c r="B52" s="69"/>
      <c r="C52" s="69"/>
      <c r="D52" s="69"/>
      <c r="I52" s="56"/>
      <c r="J52" s="73"/>
      <c r="K52" s="75"/>
      <c r="L52" s="23"/>
      <c r="M52" s="18"/>
      <c r="N52" s="18"/>
      <c r="O52" s="24"/>
      <c r="P52" s="25"/>
      <c r="Q52" s="18"/>
      <c r="R52" s="5"/>
    </row>
    <row r="53" spans="1:18" ht="30" customHeight="1">
      <c r="A53" s="92"/>
      <c r="B53" s="69"/>
      <c r="C53" s="69"/>
      <c r="D53" s="69"/>
      <c r="I53" s="73"/>
      <c r="J53" s="73"/>
      <c r="K53" s="73"/>
      <c r="L53" s="23"/>
      <c r="M53" s="18"/>
      <c r="N53" s="18"/>
      <c r="O53" s="24"/>
      <c r="P53" s="25"/>
      <c r="Q53" s="18"/>
      <c r="R53" s="5"/>
    </row>
    <row r="54" spans="1:18" ht="30" customHeight="1">
      <c r="A54" s="94"/>
      <c r="B54" s="69"/>
      <c r="C54" s="69"/>
      <c r="D54" s="69"/>
      <c r="I54" s="70"/>
      <c r="J54" s="70"/>
      <c r="K54" s="71"/>
      <c r="L54" s="23"/>
      <c r="M54" s="18"/>
      <c r="N54" s="18"/>
      <c r="O54" s="24"/>
      <c r="P54" s="25"/>
      <c r="Q54" s="18"/>
      <c r="R54" s="5"/>
    </row>
    <row r="55" spans="1:18" ht="30" customHeight="1">
      <c r="A55" s="114"/>
      <c r="B55" s="78"/>
      <c r="C55" s="78"/>
      <c r="D55" s="78"/>
      <c r="I55" s="26"/>
      <c r="J55" s="78"/>
      <c r="K55" s="79"/>
      <c r="L55" s="23"/>
      <c r="M55" s="18"/>
      <c r="N55" s="18"/>
      <c r="O55" s="24"/>
      <c r="P55" s="25"/>
      <c r="Q55" s="18"/>
      <c r="R55" s="5"/>
    </row>
    <row r="56" spans="1:18" ht="30" customHeight="1">
      <c r="A56" s="114"/>
      <c r="B56" s="81"/>
      <c r="C56" s="78"/>
      <c r="D56" s="78"/>
      <c r="I56" s="78"/>
      <c r="J56" s="78"/>
      <c r="K56" s="79"/>
      <c r="L56" s="23"/>
      <c r="M56" s="18"/>
      <c r="N56" s="18"/>
      <c r="O56" s="24"/>
      <c r="P56" s="25"/>
      <c r="Q56" s="18"/>
      <c r="R56" s="5"/>
    </row>
    <row r="57" spans="1:18" ht="30" customHeight="1">
      <c r="A57" s="114"/>
      <c r="B57" s="78"/>
      <c r="C57" s="78"/>
      <c r="D57" s="78"/>
      <c r="E57" s="171"/>
      <c r="F57" s="171"/>
      <c r="G57" s="122"/>
      <c r="H57" s="78"/>
      <c r="I57" s="78"/>
      <c r="J57" s="78"/>
      <c r="K57" s="79"/>
      <c r="L57" s="23"/>
      <c r="M57" s="18"/>
      <c r="N57" s="18"/>
      <c r="O57" s="24"/>
      <c r="P57" s="25"/>
      <c r="Q57" s="18"/>
      <c r="R57" s="5"/>
    </row>
    <row r="58" spans="1:18" ht="30" customHeight="1">
      <c r="A58" s="114"/>
      <c r="B58" s="32"/>
      <c r="C58" s="39"/>
      <c r="D58" s="39"/>
      <c r="E58" s="39"/>
      <c r="F58" s="40"/>
      <c r="G58" s="37"/>
      <c r="H58" s="37"/>
      <c r="I58" s="32"/>
      <c r="J58" s="23"/>
      <c r="K58" s="23"/>
      <c r="L58" s="23"/>
      <c r="M58" s="18"/>
      <c r="N58" s="23"/>
      <c r="O58" s="24"/>
      <c r="P58" s="25"/>
      <c r="Q58" s="18"/>
      <c r="R58" s="5"/>
    </row>
    <row r="59" spans="1:18" ht="30" customHeight="1">
      <c r="A59" s="118"/>
      <c r="B59" s="32"/>
      <c r="C59" s="39"/>
      <c r="D59" s="39"/>
      <c r="E59" s="39"/>
      <c r="F59" s="40"/>
      <c r="G59" s="37"/>
      <c r="H59" s="37"/>
      <c r="I59" s="32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77"/>
      <c r="B60" s="32"/>
      <c r="C60" s="39"/>
      <c r="D60" s="168" t="s">
        <v>49</v>
      </c>
      <c r="E60" s="168"/>
      <c r="F60" s="168"/>
      <c r="G60" s="168"/>
      <c r="H60" s="168"/>
      <c r="I60" s="32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119"/>
      <c r="B61" s="36"/>
      <c r="C61" s="167"/>
      <c r="D61" s="39"/>
      <c r="E61" s="39"/>
      <c r="F61" s="40"/>
      <c r="G61" s="37"/>
      <c r="H61" s="37"/>
      <c r="I61" s="32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77"/>
      <c r="B62" s="32"/>
      <c r="C62" s="39"/>
      <c r="D62" s="39"/>
      <c r="E62" s="39"/>
      <c r="F62" s="40"/>
      <c r="G62" s="29"/>
      <c r="H62" s="29"/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76"/>
      <c r="B63" s="32"/>
      <c r="C63" s="39"/>
      <c r="D63" s="39"/>
      <c r="E63" s="39"/>
      <c r="F63" s="40"/>
      <c r="G63" s="41"/>
      <c r="H63" s="41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77"/>
      <c r="B64" s="43"/>
      <c r="C64" s="120"/>
      <c r="D64" s="44"/>
      <c r="E64" s="44"/>
      <c r="F64" s="45"/>
      <c r="G64" s="46"/>
      <c r="H64" s="44"/>
      <c r="I64" s="42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6"/>
      <c r="B65" s="17"/>
      <c r="C65" s="23"/>
      <c r="D65" s="18"/>
      <c r="E65" s="18"/>
      <c r="F65" s="24"/>
      <c r="G65" s="25"/>
      <c r="H65" s="18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80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8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A68" s="23"/>
    </row>
    <row r="69" spans="1:18" ht="30" customHeight="1">
      <c r="A69" s="23"/>
    </row>
    <row r="70" spans="1:18" ht="30" customHeight="1">
      <c r="A70" s="23"/>
    </row>
    <row r="71" spans="1:18" ht="30" customHeight="1">
      <c r="A71" s="23"/>
    </row>
    <row r="72" spans="1:18" ht="45" customHeight="1">
      <c r="A72" s="23"/>
    </row>
    <row r="73" spans="1:18" ht="45" customHeight="1">
      <c r="A73" s="23"/>
    </row>
    <row r="74" spans="1:18" ht="45" customHeight="1">
      <c r="A74" s="19"/>
    </row>
    <row r="75" spans="1:18" ht="45" customHeight="1">
      <c r="A75" s="23"/>
    </row>
    <row r="76" spans="1:18" ht="45" customHeight="1">
      <c r="A76" s="5"/>
    </row>
    <row r="77" spans="1:18" ht="45" customHeight="1">
      <c r="A77" s="5"/>
    </row>
  </sheetData>
  <sheetProtection password="F3B8" sheet="1" objects="1" scenarios="1" selectLockedCells="1"/>
  <mergeCells count="10">
    <mergeCell ref="D60:H60"/>
    <mergeCell ref="F47:G47"/>
    <mergeCell ref="F48:G48"/>
    <mergeCell ref="E57:F57"/>
    <mergeCell ref="B14:M14"/>
    <mergeCell ref="B15:M15"/>
    <mergeCell ref="K41:M41"/>
    <mergeCell ref="F45:G45"/>
    <mergeCell ref="F44:G44"/>
    <mergeCell ref="F46:G46"/>
  </mergeCells>
  <pageMargins left="0.7" right="0.7" top="0.75" bottom="0.75" header="0.3" footer="0.3"/>
  <pageSetup paperSize="9" scale="23" orientation="portrait" r:id="rId1"/>
  <rowBreaks count="1" manualBreakCount="1">
    <brk id="70" max="25" man="1"/>
  </rowBreaks>
  <colBreaks count="1" manualBreakCount="1">
    <brk id="15" max="128" man="1"/>
  </colBreaks>
  <drawing r:id="rId2"/>
  <legacyDrawing r:id="rId3"/>
  <picture r:id="rId4"/>
  <oleObjects>
    <oleObject progId="AutoCAD.Drawing.18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2025-05-13T06:59:44Z</dcterms:modified>
</cp:coreProperties>
</file>