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-180" windowWidth="20265" windowHeight="76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Foglio1!$A$1:$L$62</definedName>
  </definedNames>
  <calcPr calcId="125725"/>
</workbook>
</file>

<file path=xl/calcChain.xml><?xml version="1.0" encoding="utf-8"?>
<calcChain xmlns="http://schemas.openxmlformats.org/spreadsheetml/2006/main">
  <c r="E41" i="1"/>
  <c r="E40"/>
  <c r="E19"/>
  <c r="F29"/>
  <c r="E23"/>
  <c r="E28" s="1"/>
  <c r="E18"/>
  <c r="E20"/>
  <c r="F23" l="1"/>
  <c r="F30"/>
  <c r="E36" l="1"/>
  <c r="E37" s="1"/>
</calcChain>
</file>

<file path=xl/sharedStrings.xml><?xml version="1.0" encoding="utf-8"?>
<sst xmlns="http://schemas.openxmlformats.org/spreadsheetml/2006/main" count="52" uniqueCount="44">
  <si>
    <t>n°</t>
  </si>
  <si>
    <t>L/h</t>
  </si>
  <si>
    <t>°C</t>
  </si>
  <si>
    <t>temperatura T1</t>
  </si>
  <si>
    <t>temperatura T2</t>
  </si>
  <si>
    <t>temperatura T3</t>
  </si>
  <si>
    <t>temperatura T4</t>
  </si>
  <si>
    <t>LN</t>
  </si>
  <si>
    <t>LMTD</t>
  </si>
  <si>
    <t>Superficie scambiatore</t>
  </si>
  <si>
    <t>m2</t>
  </si>
  <si>
    <t>ZILMET</t>
  </si>
  <si>
    <t>m</t>
  </si>
  <si>
    <t>superficie piastra</t>
  </si>
  <si>
    <t>cm2</t>
  </si>
  <si>
    <t>piastre</t>
  </si>
  <si>
    <t>Potenza termica</t>
  </si>
  <si>
    <t xml:space="preserve"> kW</t>
  </si>
  <si>
    <t>perdita di carico</t>
  </si>
  <si>
    <t>∆p m</t>
  </si>
  <si>
    <t>Rendimento impianto</t>
  </si>
  <si>
    <t>kcal/h</t>
  </si>
  <si>
    <t>SANITARIO. CALCOLO SCAMBIATORE A PIASTRE SMONTABILI</t>
  </si>
  <si>
    <t>Potenzialità termica gruppo energetico</t>
  </si>
  <si>
    <t>Dati:</t>
  </si>
  <si>
    <t>Potenzialità termica richiesta</t>
  </si>
  <si>
    <t>Temparatura d'utilizzo</t>
  </si>
  <si>
    <t>Temoeratura acqua di rete</t>
  </si>
  <si>
    <t>kWh</t>
  </si>
  <si>
    <t>Portata termica</t>
  </si>
  <si>
    <t>Diametro della tubazione</t>
  </si>
  <si>
    <t>mm</t>
  </si>
  <si>
    <t>%</t>
  </si>
  <si>
    <t>Scambiatore  tipo  ( modello)</t>
  </si>
  <si>
    <t>dimensione piastra  H  L2</t>
  </si>
  <si>
    <t>dimensione piastra      L1</t>
  </si>
  <si>
    <t>Gruppo termico:</t>
  </si>
  <si>
    <t>Dimensioni scambiatore di calore a piastre:</t>
  </si>
  <si>
    <t>Scambiatore di calore a piastre:</t>
  </si>
  <si>
    <t>Anticalcare magnetico:</t>
  </si>
  <si>
    <t>Diametro anicalcare magnetico</t>
  </si>
  <si>
    <t>Di mm</t>
  </si>
  <si>
    <r>
      <t>Applicando</t>
    </r>
    <r>
      <rPr>
        <b/>
        <sz val="16"/>
        <color theme="1"/>
        <rFont val="Arial Narrow"/>
        <family val="2"/>
      </rPr>
      <t xml:space="preserve"> 2 </t>
    </r>
    <r>
      <rPr>
        <sz val="16"/>
        <color theme="1"/>
        <rFont val="Arial Narrow"/>
        <family val="2"/>
      </rPr>
      <t>anticalcare in parallelo</t>
    </r>
  </si>
  <si>
    <t>utilizzo produzione acqua calda impianti tecnologici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</si>
</sst>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rgb="FFFF0000"/>
      <name val="Arial Narrow"/>
      <family val="2"/>
    </font>
    <font>
      <sz val="16"/>
      <name val="Arial Narrow"/>
      <family val="2"/>
    </font>
    <font>
      <sz val="16"/>
      <color theme="0"/>
      <name val="Arial Narrow"/>
      <family val="2"/>
    </font>
    <font>
      <sz val="16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20"/>
      <color theme="1"/>
      <name val="Calibri"/>
      <family val="2"/>
      <scheme val="minor"/>
    </font>
    <font>
      <sz val="20"/>
      <color rgb="FF0070C0"/>
      <name val="Arial Black"/>
      <family val="2"/>
    </font>
    <font>
      <sz val="16"/>
      <color rgb="FFFF0000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365F9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2" fontId="6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/>
    <xf numFmtId="0" fontId="4" fillId="0" borderId="6" xfId="0" applyFont="1" applyFill="1" applyBorder="1" applyAlignment="1">
      <alignment horizontal="left"/>
    </xf>
    <xf numFmtId="0" fontId="2" fillId="0" borderId="6" xfId="0" applyFont="1" applyBorder="1" applyProtection="1"/>
    <xf numFmtId="0" fontId="2" fillId="0" borderId="7" xfId="0" applyFont="1" applyBorder="1" applyProtection="1"/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 applyProtection="1"/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4" fillId="0" borderId="7" xfId="0" applyFont="1" applyFill="1" applyBorder="1" applyAlignment="1" applyProtection="1">
      <alignment horizontal="left"/>
      <protection locked="0" hidden="1"/>
    </xf>
    <xf numFmtId="0" fontId="2" fillId="0" borderId="3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2" fontId="8" fillId="0" borderId="0" xfId="0" applyNumberFormat="1" applyFont="1" applyFill="1" applyBorder="1" applyAlignment="1" applyProtection="1">
      <alignment horizontal="center" vertical="center"/>
      <protection hidden="1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left"/>
      <protection locked="0" hidden="1"/>
    </xf>
    <xf numFmtId="0" fontId="4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2" fontId="2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/>
      <protection locked="0" hidden="1"/>
    </xf>
    <xf numFmtId="0" fontId="0" fillId="0" borderId="0" xfId="0" applyFont="1"/>
    <xf numFmtId="0" fontId="0" fillId="0" borderId="0" xfId="0" applyFont="1" applyBorder="1"/>
    <xf numFmtId="165" fontId="5" fillId="0" borderId="0" xfId="0" applyNumberFormat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/>
    <xf numFmtId="0" fontId="7" fillId="0" borderId="0" xfId="0" applyFont="1"/>
    <xf numFmtId="0" fontId="14" fillId="0" borderId="0" xfId="0" applyFont="1"/>
    <xf numFmtId="0" fontId="2" fillId="0" borderId="7" xfId="0" applyFont="1" applyBorder="1"/>
    <xf numFmtId="0" fontId="15" fillId="0" borderId="0" xfId="0" applyFont="1"/>
    <xf numFmtId="1" fontId="2" fillId="3" borderId="9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1" xfId="0" applyFont="1" applyFill="1" applyBorder="1" applyAlignment="1" applyProtection="1">
      <alignment horizontal="center" vertical="center"/>
      <protection locked="0" hidden="1"/>
    </xf>
    <xf numFmtId="0" fontId="7" fillId="2" borderId="12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Protection="1">
      <protection hidden="1"/>
    </xf>
    <xf numFmtId="0" fontId="16" fillId="0" borderId="0" xfId="0" applyFont="1"/>
    <xf numFmtId="0" fontId="17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 hidden="1"/>
    </xf>
    <xf numFmtId="164" fontId="2" fillId="3" borderId="9" xfId="0" applyNumberFormat="1" applyFont="1" applyFill="1" applyBorder="1" applyAlignment="1" applyProtection="1">
      <alignment horizontal="center" vertical="center"/>
      <protection hidden="1"/>
    </xf>
    <xf numFmtId="1" fontId="2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Protection="1">
      <protection locked="0" hidden="1"/>
    </xf>
    <xf numFmtId="0" fontId="2" fillId="3" borderId="10" xfId="0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2</xdr:col>
      <xdr:colOff>2190750</xdr:colOff>
      <xdr:row>5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52400"/>
          <a:ext cx="3095625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130969</xdr:colOff>
      <xdr:row>28</xdr:row>
      <xdr:rowOff>97232</xdr:rowOff>
    </xdr:from>
    <xdr:to>
      <xdr:col>11</xdr:col>
      <xdr:colOff>400050</xdr:colOff>
      <xdr:row>42</xdr:row>
      <xdr:rowOff>68521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55719" y="7074295"/>
          <a:ext cx="3817144" cy="3626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19051</xdr:colOff>
      <xdr:row>9</xdr:row>
      <xdr:rowOff>21430</xdr:rowOff>
    </xdr:from>
    <xdr:to>
      <xdr:col>10</xdr:col>
      <xdr:colOff>111920</xdr:colOff>
      <xdr:row>15</xdr:row>
      <xdr:rowOff>51593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83426" y="2101055"/>
          <a:ext cx="2823369" cy="1506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712787</xdr:colOff>
      <xdr:row>15</xdr:row>
      <xdr:rowOff>236538</xdr:rowOff>
    </xdr:from>
    <xdr:to>
      <xdr:col>10</xdr:col>
      <xdr:colOff>93658</xdr:colOff>
      <xdr:row>21</xdr:row>
      <xdr:rowOff>243469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31037" y="3792538"/>
          <a:ext cx="2857495" cy="15309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701674</xdr:colOff>
      <xdr:row>22</xdr:row>
      <xdr:rowOff>97769</xdr:rowOff>
    </xdr:from>
    <xdr:to>
      <xdr:col>10</xdr:col>
      <xdr:colOff>73671</xdr:colOff>
      <xdr:row>28</xdr:row>
      <xdr:rowOff>134145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19924" y="5431769"/>
          <a:ext cx="2848621" cy="15603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288131</xdr:colOff>
      <xdr:row>34</xdr:row>
      <xdr:rowOff>230981</xdr:rowOff>
    </xdr:from>
    <xdr:to>
      <xdr:col>11</xdr:col>
      <xdr:colOff>364332</xdr:colOff>
      <xdr:row>36</xdr:row>
      <xdr:rowOff>16668</xdr:rowOff>
    </xdr:to>
    <xdr:sp macro="" textlink="">
      <xdr:nvSpPr>
        <xdr:cNvPr id="15" name="CasellaDiTesto 14"/>
        <xdr:cNvSpPr txBox="1"/>
      </xdr:nvSpPr>
      <xdr:spPr>
        <a:xfrm>
          <a:off x="10610850" y="8636794"/>
          <a:ext cx="719138" cy="30956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9</xdr:col>
      <xdr:colOff>259557</xdr:colOff>
      <xdr:row>29</xdr:row>
      <xdr:rowOff>254793</xdr:rowOff>
    </xdr:from>
    <xdr:to>
      <xdr:col>10</xdr:col>
      <xdr:colOff>164307</xdr:colOff>
      <xdr:row>31</xdr:row>
      <xdr:rowOff>140493</xdr:rowOff>
    </xdr:to>
    <xdr:sp macro="" textlink="">
      <xdr:nvSpPr>
        <xdr:cNvPr id="16" name="CasellaDiTesto 15"/>
        <xdr:cNvSpPr txBox="1"/>
      </xdr:nvSpPr>
      <xdr:spPr>
        <a:xfrm>
          <a:off x="9939338" y="7422356"/>
          <a:ext cx="547688" cy="3381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190500</xdr:colOff>
      <xdr:row>32</xdr:row>
      <xdr:rowOff>176212</xdr:rowOff>
    </xdr:from>
    <xdr:to>
      <xdr:col>7</xdr:col>
      <xdr:colOff>802482</xdr:colOff>
      <xdr:row>33</xdr:row>
      <xdr:rowOff>242887</xdr:rowOff>
    </xdr:to>
    <xdr:sp macro="" textlink="">
      <xdr:nvSpPr>
        <xdr:cNvPr id="18" name="CasellaDiTesto 17"/>
        <xdr:cNvSpPr txBox="1"/>
      </xdr:nvSpPr>
      <xdr:spPr>
        <a:xfrm>
          <a:off x="7715250" y="8189118"/>
          <a:ext cx="611982" cy="3286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>
              <a:latin typeface="Arial Narrow" pitchFamily="34" charset="0"/>
            </a:rPr>
            <a:t>T1</a:t>
          </a:r>
        </a:p>
      </xdr:txBody>
    </xdr:sp>
    <xdr:clientData/>
  </xdr:twoCellAnchor>
  <xdr:twoCellAnchor>
    <xdr:from>
      <xdr:col>10</xdr:col>
      <xdr:colOff>202407</xdr:colOff>
      <xdr:row>38</xdr:row>
      <xdr:rowOff>190500</xdr:rowOff>
    </xdr:from>
    <xdr:to>
      <xdr:col>11</xdr:col>
      <xdr:colOff>171452</xdr:colOff>
      <xdr:row>40</xdr:row>
      <xdr:rowOff>119063</xdr:rowOff>
    </xdr:to>
    <xdr:sp macro="" textlink="">
      <xdr:nvSpPr>
        <xdr:cNvPr id="23" name="CasellaDiTesto 22"/>
        <xdr:cNvSpPr txBox="1"/>
      </xdr:nvSpPr>
      <xdr:spPr>
        <a:xfrm>
          <a:off x="10632282" y="9775031"/>
          <a:ext cx="611983" cy="4524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>
              <a:latin typeface="Arial Narrow" pitchFamily="34" charset="0"/>
            </a:rPr>
            <a:t>T2</a:t>
          </a:r>
        </a:p>
      </xdr:txBody>
    </xdr:sp>
    <xdr:clientData/>
  </xdr:twoCellAnchor>
  <xdr:twoCellAnchor>
    <xdr:from>
      <xdr:col>8</xdr:col>
      <xdr:colOff>247651</xdr:colOff>
      <xdr:row>40</xdr:row>
      <xdr:rowOff>188118</xdr:rowOff>
    </xdr:from>
    <xdr:to>
      <xdr:col>8</xdr:col>
      <xdr:colOff>859633</xdr:colOff>
      <xdr:row>41</xdr:row>
      <xdr:rowOff>254792</xdr:rowOff>
    </xdr:to>
    <xdr:sp macro="" textlink="">
      <xdr:nvSpPr>
        <xdr:cNvPr id="24" name="CasellaDiTesto 23"/>
        <xdr:cNvSpPr txBox="1"/>
      </xdr:nvSpPr>
      <xdr:spPr>
        <a:xfrm>
          <a:off x="8808245" y="10296524"/>
          <a:ext cx="611982" cy="32861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>
              <a:latin typeface="Arial Narrow" pitchFamily="34" charset="0"/>
            </a:rPr>
            <a:t>T4</a:t>
          </a:r>
        </a:p>
      </xdr:txBody>
    </xdr:sp>
    <xdr:clientData/>
  </xdr:twoCellAnchor>
  <xdr:twoCellAnchor>
    <xdr:from>
      <xdr:col>10</xdr:col>
      <xdr:colOff>245270</xdr:colOff>
      <xdr:row>32</xdr:row>
      <xdr:rowOff>19049</xdr:rowOff>
    </xdr:from>
    <xdr:to>
      <xdr:col>11</xdr:col>
      <xdr:colOff>214315</xdr:colOff>
      <xdr:row>33</xdr:row>
      <xdr:rowOff>85724</xdr:rowOff>
    </xdr:to>
    <xdr:sp macro="" textlink="">
      <xdr:nvSpPr>
        <xdr:cNvPr id="25" name="CasellaDiTesto 24"/>
        <xdr:cNvSpPr txBox="1"/>
      </xdr:nvSpPr>
      <xdr:spPr>
        <a:xfrm>
          <a:off x="10675145" y="8031955"/>
          <a:ext cx="611983" cy="3286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>
              <a:latin typeface="Arial Narrow" pitchFamily="34" charset="0"/>
            </a:rPr>
            <a:t>T3</a:t>
          </a:r>
        </a:p>
      </xdr:txBody>
    </xdr:sp>
    <xdr:clientData/>
  </xdr:twoCellAnchor>
  <xdr:twoCellAnchor editAs="oneCell">
    <xdr:from>
      <xdr:col>2</xdr:col>
      <xdr:colOff>333375</xdr:colOff>
      <xdr:row>42</xdr:row>
      <xdr:rowOff>178595</xdr:rowOff>
    </xdr:from>
    <xdr:to>
      <xdr:col>8</xdr:col>
      <xdr:colOff>1107282</xdr:colOff>
      <xdr:row>60</xdr:row>
      <xdr:rowOff>171714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7686" t="23190" r="43739" b="7805"/>
        <a:stretch>
          <a:fillRect/>
        </a:stretch>
      </xdr:blipFill>
      <xdr:spPr bwMode="auto">
        <a:xfrm>
          <a:off x="1619250" y="10810876"/>
          <a:ext cx="8155782" cy="442224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</xdr:pic>
    <xdr:clientData/>
  </xdr:twoCellAnchor>
  <xdr:twoCellAnchor>
    <xdr:from>
      <xdr:col>5</xdr:col>
      <xdr:colOff>809625</xdr:colOff>
      <xdr:row>23</xdr:row>
      <xdr:rowOff>47625</xdr:rowOff>
    </xdr:from>
    <xdr:to>
      <xdr:col>5</xdr:col>
      <xdr:colOff>821531</xdr:colOff>
      <xdr:row>23</xdr:row>
      <xdr:rowOff>214313</xdr:rowOff>
    </xdr:to>
    <xdr:cxnSp macro="">
      <xdr:nvCxnSpPr>
        <xdr:cNvPr id="19" name="Connettore 2 18"/>
        <xdr:cNvCxnSpPr/>
      </xdr:nvCxnSpPr>
      <xdr:spPr>
        <a:xfrm flipH="1" flipV="1">
          <a:off x="6667500" y="5715000"/>
          <a:ext cx="11906" cy="16668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M74"/>
  <sheetViews>
    <sheetView tabSelected="1" view="pageLayout" topLeftCell="A24" zoomScale="80" zoomScaleNormal="100" zoomScalePageLayoutView="80" workbookViewId="0">
      <selection activeCell="E12" sqref="E12"/>
    </sheetView>
  </sheetViews>
  <sheetFormatPr defaultRowHeight="15"/>
  <cols>
    <col min="3" max="3" width="41.7109375" customWidth="1"/>
    <col min="4" max="4" width="8.85546875" customWidth="1"/>
    <col min="5" max="5" width="13.7109375" customWidth="1"/>
    <col min="6" max="6" width="13.85546875" customWidth="1"/>
    <col min="7" max="7" width="11.28515625" customWidth="1"/>
    <col min="8" max="8" width="14.5703125" customWidth="1"/>
    <col min="9" max="9" width="17.28515625" customWidth="1"/>
  </cols>
  <sheetData>
    <row r="7" spans="2:12" ht="32.25" customHeight="1">
      <c r="C7" s="89" t="s">
        <v>22</v>
      </c>
      <c r="D7" s="89"/>
      <c r="E7" s="89"/>
      <c r="F7" s="89"/>
      <c r="G7" s="89"/>
      <c r="H7" s="89"/>
      <c r="I7" s="89"/>
      <c r="J7" s="89"/>
      <c r="K7" s="89"/>
      <c r="L7" s="89"/>
    </row>
    <row r="8" spans="2:12" ht="26.25">
      <c r="C8" s="78" t="s">
        <v>43</v>
      </c>
      <c r="D8" s="79"/>
      <c r="E8" s="79"/>
      <c r="F8" s="79"/>
      <c r="G8" s="79"/>
      <c r="H8" s="79"/>
      <c r="I8" s="79"/>
      <c r="J8" s="79"/>
      <c r="K8" s="79"/>
      <c r="L8" s="79"/>
    </row>
    <row r="11" spans="2:12" ht="20.25">
      <c r="C11" s="66" t="s">
        <v>24</v>
      </c>
      <c r="D11" s="1"/>
      <c r="E11" s="1"/>
    </row>
    <row r="12" spans="2:12" ht="21">
      <c r="B12" s="17"/>
      <c r="C12" s="54" t="s">
        <v>25</v>
      </c>
      <c r="D12" s="57" t="s">
        <v>1</v>
      </c>
      <c r="E12" s="72">
        <v>3000</v>
      </c>
      <c r="F12" s="1"/>
      <c r="G12" s="1"/>
      <c r="H12" s="1"/>
    </row>
    <row r="13" spans="2:12" ht="20.25">
      <c r="B13" s="42"/>
      <c r="C13" s="19" t="s">
        <v>26</v>
      </c>
      <c r="D13" s="58" t="s">
        <v>2</v>
      </c>
      <c r="E13" s="21">
        <v>40</v>
      </c>
      <c r="F13" s="43"/>
      <c r="G13" s="42"/>
      <c r="H13" s="42"/>
    </row>
    <row r="14" spans="2:12" ht="20.25">
      <c r="B14" s="42"/>
      <c r="C14" s="56" t="s">
        <v>27</v>
      </c>
      <c r="D14" s="59" t="s">
        <v>2</v>
      </c>
      <c r="E14" s="73">
        <v>10</v>
      </c>
      <c r="F14" s="43"/>
      <c r="G14" s="42"/>
      <c r="H14" s="42"/>
    </row>
    <row r="15" spans="2:12" ht="20.25">
      <c r="B15" s="42"/>
      <c r="F15" s="44"/>
      <c r="G15" s="42"/>
      <c r="H15" s="42"/>
    </row>
    <row r="16" spans="2:12" ht="20.25">
      <c r="B16" s="42"/>
      <c r="C16" s="65" t="s">
        <v>36</v>
      </c>
      <c r="D16" s="46"/>
      <c r="E16" s="46"/>
      <c r="F16" s="45"/>
      <c r="G16" s="42"/>
      <c r="H16" s="42"/>
    </row>
    <row r="17" spans="1:13" ht="20.25">
      <c r="B17" s="42"/>
      <c r="C17" s="54" t="s">
        <v>20</v>
      </c>
      <c r="D17" s="57" t="s">
        <v>32</v>
      </c>
      <c r="E17" s="74">
        <v>85</v>
      </c>
      <c r="H17" s="42"/>
    </row>
    <row r="18" spans="1:13" ht="20.25">
      <c r="B18" s="42"/>
      <c r="C18" s="19" t="s">
        <v>23</v>
      </c>
      <c r="D18" s="58" t="s">
        <v>28</v>
      </c>
      <c r="E18" s="75">
        <f>E12*(E13+5-E14)*1.26/(1000*(E17/100))</f>
        <v>155.64705882352942</v>
      </c>
      <c r="F18" s="60">
        <v>160</v>
      </c>
      <c r="G18" s="42"/>
      <c r="H18" s="42"/>
    </row>
    <row r="19" spans="1:13" ht="20.25">
      <c r="B19" s="42"/>
      <c r="C19" s="55" t="s">
        <v>29</v>
      </c>
      <c r="D19" s="58" t="s">
        <v>1</v>
      </c>
      <c r="E19" s="75">
        <f>F18*1000/(15*0.9)</f>
        <v>11851.851851851852</v>
      </c>
      <c r="F19" s="44"/>
      <c r="G19" s="42"/>
      <c r="H19" s="42"/>
    </row>
    <row r="20" spans="1:13" ht="20.25">
      <c r="B20" s="42"/>
      <c r="C20" s="56" t="s">
        <v>30</v>
      </c>
      <c r="D20" s="59" t="s">
        <v>31</v>
      </c>
      <c r="E20" s="76">
        <f>(E19/(2.826*1.2))^0.5</f>
        <v>59.117546997601643</v>
      </c>
      <c r="F20" s="60">
        <v>65</v>
      </c>
      <c r="G20" s="42"/>
      <c r="H20" s="46"/>
    </row>
    <row r="21" spans="1:13" ht="20.25">
      <c r="B21" s="42"/>
      <c r="D21" s="52"/>
      <c r="G21" s="45"/>
      <c r="H21" s="49"/>
    </row>
    <row r="22" spans="1:13" ht="20.25">
      <c r="B22" s="42"/>
      <c r="C22" s="65" t="s">
        <v>38</v>
      </c>
      <c r="D22" s="46"/>
      <c r="E22" s="46"/>
      <c r="F22" s="48"/>
      <c r="G22" s="47"/>
    </row>
    <row r="23" spans="1:13" ht="20.25">
      <c r="B23" s="42"/>
      <c r="C23" s="11" t="s">
        <v>16</v>
      </c>
      <c r="D23" s="50" t="s">
        <v>17</v>
      </c>
      <c r="E23" s="70">
        <f>F18</f>
        <v>160</v>
      </c>
      <c r="F23" s="91">
        <f>E23*1000*0.86</f>
        <v>137600</v>
      </c>
      <c r="G23" s="2"/>
    </row>
    <row r="24" spans="1:13" ht="20.25">
      <c r="B24" s="42"/>
      <c r="C24" s="12" t="s">
        <v>3</v>
      </c>
      <c r="D24" s="15" t="s">
        <v>2</v>
      </c>
      <c r="E24" s="35">
        <v>50</v>
      </c>
      <c r="F24" s="18" t="s">
        <v>21</v>
      </c>
      <c r="G24" s="2"/>
    </row>
    <row r="25" spans="1:13" ht="20.25">
      <c r="B25" s="42"/>
      <c r="C25" s="12" t="s">
        <v>4</v>
      </c>
      <c r="D25" s="15" t="s">
        <v>2</v>
      </c>
      <c r="E25" s="35">
        <v>30</v>
      </c>
    </row>
    <row r="26" spans="1:13" ht="20.25">
      <c r="B26" s="42"/>
      <c r="C26" s="12" t="s">
        <v>5</v>
      </c>
      <c r="D26" s="15" t="s">
        <v>2</v>
      </c>
      <c r="E26" s="35">
        <v>42</v>
      </c>
      <c r="F26" s="41"/>
      <c r="G26" s="41"/>
      <c r="I26" s="4"/>
      <c r="J26" s="4"/>
      <c r="K26" s="4"/>
      <c r="L26" s="4"/>
    </row>
    <row r="27" spans="1:13" ht="20.25">
      <c r="B27" s="42"/>
      <c r="C27" s="12" t="s">
        <v>6</v>
      </c>
      <c r="D27" s="15" t="s">
        <v>2</v>
      </c>
      <c r="E27" s="35">
        <v>12</v>
      </c>
      <c r="F27" s="37"/>
      <c r="G27" s="37"/>
      <c r="I27" s="4"/>
      <c r="J27" s="1"/>
      <c r="K27" s="4"/>
      <c r="L27" s="4"/>
    </row>
    <row r="28" spans="1:13" ht="20.25">
      <c r="C28" s="14" t="s">
        <v>9</v>
      </c>
      <c r="D28" s="16" t="s">
        <v>10</v>
      </c>
      <c r="E28" s="36">
        <f>IF(E23=0,0,(E23*0.86*1000/(3000*F30)))*1.2</f>
        <v>2.231679955027337</v>
      </c>
      <c r="F28" s="38"/>
      <c r="G28" s="37"/>
      <c r="H28" s="2"/>
      <c r="I28" s="4"/>
      <c r="J28" s="4"/>
      <c r="K28" s="4"/>
      <c r="L28" s="4"/>
    </row>
    <row r="29" spans="1:13" ht="20.25">
      <c r="A29" s="61"/>
      <c r="B29" s="61"/>
      <c r="D29" s="69"/>
      <c r="E29" s="71" t="s">
        <v>7</v>
      </c>
      <c r="F29" s="63">
        <f>LN((E24-E25)/(E26-E27))</f>
        <v>-0.40546510810816444</v>
      </c>
      <c r="G29" s="62"/>
    </row>
    <row r="30" spans="1:13" ht="19.5" customHeight="1">
      <c r="A30" s="61"/>
      <c r="B30" s="61"/>
      <c r="C30" s="61"/>
      <c r="D30" s="69"/>
      <c r="E30" s="71" t="s">
        <v>8</v>
      </c>
      <c r="F30" s="64">
        <f>((E24-E25)-(E26-E27))/F29</f>
        <v>24.663034623764315</v>
      </c>
      <c r="G30" s="61"/>
    </row>
    <row r="31" spans="1:13" ht="21">
      <c r="A31" s="61"/>
      <c r="B31" s="61"/>
      <c r="C31" s="67" t="s">
        <v>37</v>
      </c>
      <c r="D31" s="69"/>
      <c r="E31" s="82"/>
      <c r="G31" s="61"/>
    </row>
    <row r="32" spans="1:13" ht="20.25">
      <c r="A32" s="61"/>
      <c r="B32" s="61"/>
      <c r="C32" s="20" t="s">
        <v>33</v>
      </c>
      <c r="D32" s="80" t="s">
        <v>11</v>
      </c>
      <c r="E32" s="81"/>
      <c r="G32" s="61"/>
      <c r="I32" s="77"/>
      <c r="J32" s="77"/>
      <c r="K32" s="77"/>
      <c r="L32" s="77"/>
      <c r="M32" s="4"/>
    </row>
    <row r="33" spans="1:12" ht="20.25">
      <c r="A33" s="61"/>
      <c r="C33" s="13" t="s">
        <v>35</v>
      </c>
      <c r="D33" s="23" t="s">
        <v>12</v>
      </c>
      <c r="E33" s="21">
        <v>0.34</v>
      </c>
      <c r="G33" s="61"/>
      <c r="I33" s="6"/>
      <c r="J33" s="6"/>
      <c r="K33" s="7"/>
      <c r="L33" s="8"/>
    </row>
    <row r="34" spans="1:12" ht="20.25">
      <c r="A34" s="61"/>
      <c r="C34" s="13" t="s">
        <v>34</v>
      </c>
      <c r="D34" s="23" t="s">
        <v>12</v>
      </c>
      <c r="E34" s="21">
        <v>0.78</v>
      </c>
      <c r="G34" s="61"/>
      <c r="I34" s="24"/>
      <c r="J34" s="6"/>
      <c r="K34" s="6"/>
      <c r="L34" s="6"/>
    </row>
    <row r="35" spans="1:12" ht="20.25">
      <c r="A35" s="61"/>
      <c r="C35" s="13" t="s">
        <v>13</v>
      </c>
      <c r="D35" s="23" t="s">
        <v>14</v>
      </c>
      <c r="E35" s="21">
        <v>1300</v>
      </c>
      <c r="G35" s="42"/>
      <c r="H35" s="37"/>
      <c r="I35" s="6"/>
      <c r="J35" s="6"/>
      <c r="K35" s="25"/>
      <c r="L35" s="8"/>
    </row>
    <row r="36" spans="1:12" ht="20.25">
      <c r="A36" s="61"/>
      <c r="C36" s="32" t="s">
        <v>15</v>
      </c>
      <c r="D36" s="33" t="s">
        <v>0</v>
      </c>
      <c r="E36" s="35">
        <f>E28*10000/E35</f>
        <v>17.166768884825668</v>
      </c>
      <c r="F36" s="53">
        <v>18</v>
      </c>
      <c r="G36" s="5"/>
      <c r="H36" s="37"/>
      <c r="I36" s="6"/>
      <c r="J36" s="6"/>
      <c r="K36" s="26"/>
      <c r="L36" s="27"/>
    </row>
    <row r="37" spans="1:12" ht="21">
      <c r="A37" s="61"/>
      <c r="C37" s="22" t="s">
        <v>18</v>
      </c>
      <c r="D37" s="34" t="s">
        <v>19</v>
      </c>
      <c r="E37" s="36">
        <f>1.2*E36/10</f>
        <v>2.0600122661790801</v>
      </c>
      <c r="G37" s="3"/>
      <c r="H37" s="39"/>
      <c r="I37" s="6"/>
      <c r="J37" s="6"/>
      <c r="K37" s="26"/>
      <c r="L37" s="27"/>
    </row>
    <row r="38" spans="1:12" ht="21">
      <c r="A38" s="61"/>
      <c r="G38" s="3"/>
      <c r="H38" s="39"/>
      <c r="I38" s="6"/>
      <c r="J38" s="6"/>
      <c r="K38" s="26"/>
      <c r="L38" s="27"/>
    </row>
    <row r="39" spans="1:12" ht="21">
      <c r="C39" s="67" t="s">
        <v>39</v>
      </c>
      <c r="G39" s="39"/>
      <c r="H39" s="39"/>
      <c r="I39" s="6"/>
      <c r="J39" s="6"/>
      <c r="K39" s="7"/>
      <c r="L39" s="8"/>
    </row>
    <row r="40" spans="1:12" ht="21">
      <c r="C40" s="11" t="s">
        <v>40</v>
      </c>
      <c r="D40" s="50" t="s">
        <v>41</v>
      </c>
      <c r="E40" s="86">
        <f>1.7*((F18*1000*0.826/(15*0.9))/(2.826*1.2))^0.5</f>
        <v>91.338810252402439</v>
      </c>
      <c r="G40" s="39"/>
      <c r="H40" s="39"/>
      <c r="I40" s="9"/>
      <c r="J40" s="6"/>
      <c r="K40" s="6"/>
      <c r="L40" s="10"/>
    </row>
    <row r="41" spans="1:12" ht="21">
      <c r="C41" s="68" t="s">
        <v>42</v>
      </c>
      <c r="D41" s="88" t="s">
        <v>41</v>
      </c>
      <c r="E41" s="87">
        <f>(((E40^2/4)/2)*4)^0.5</f>
        <v>64.586292114985113</v>
      </c>
      <c r="F41" s="53">
        <v>65</v>
      </c>
      <c r="G41" s="90"/>
      <c r="H41" s="39"/>
      <c r="I41" s="24"/>
      <c r="J41" s="6"/>
      <c r="K41" s="6"/>
      <c r="L41" s="6"/>
    </row>
    <row r="42" spans="1:12" ht="21">
      <c r="C42" s="1"/>
      <c r="D42" s="18"/>
      <c r="E42" s="27"/>
      <c r="F42" s="85"/>
      <c r="G42" s="39"/>
      <c r="H42" s="39"/>
      <c r="I42" s="28"/>
      <c r="J42" s="28"/>
      <c r="K42" s="8"/>
      <c r="L42" s="8"/>
    </row>
    <row r="43" spans="1:12" ht="24" customHeight="1">
      <c r="G43" s="39"/>
      <c r="H43" s="39"/>
      <c r="I43" s="28"/>
      <c r="J43" s="28"/>
      <c r="K43" s="27"/>
      <c r="L43" s="27"/>
    </row>
    <row r="44" spans="1:12" ht="28.5" customHeight="1">
      <c r="G44" s="39"/>
      <c r="H44" s="39"/>
      <c r="I44" s="28"/>
      <c r="J44" s="28"/>
      <c r="K44" s="27"/>
      <c r="L44" s="27"/>
    </row>
    <row r="45" spans="1:12" ht="21">
      <c r="G45" s="3"/>
      <c r="H45" s="3"/>
      <c r="I45" s="28"/>
      <c r="J45" s="28"/>
      <c r="K45" s="27"/>
      <c r="L45" s="27"/>
    </row>
    <row r="46" spans="1:12" ht="21">
      <c r="C46" s="51"/>
      <c r="D46" s="51"/>
      <c r="E46" s="51"/>
      <c r="G46" s="3"/>
      <c r="H46" s="3"/>
      <c r="I46" s="28"/>
      <c r="J46" s="28"/>
      <c r="K46" s="29"/>
      <c r="L46" s="8"/>
    </row>
    <row r="47" spans="1:12" ht="21">
      <c r="C47" s="51"/>
      <c r="D47" s="51"/>
      <c r="E47" s="51"/>
      <c r="G47" s="3"/>
      <c r="H47" s="3"/>
      <c r="I47" s="3"/>
      <c r="J47" s="3"/>
      <c r="K47" s="3"/>
      <c r="L47" s="3"/>
    </row>
    <row r="48" spans="1:12" ht="21">
      <c r="C48" s="51"/>
      <c r="D48" s="51"/>
      <c r="E48" s="51"/>
      <c r="G48" s="3"/>
      <c r="H48" s="3"/>
      <c r="I48" s="30"/>
      <c r="J48" s="31"/>
      <c r="K48" s="31"/>
      <c r="L48" s="31"/>
    </row>
    <row r="49" spans="3:12" ht="21">
      <c r="C49" s="51"/>
      <c r="D49" s="51"/>
      <c r="E49" s="51"/>
      <c r="G49" s="3"/>
      <c r="H49" s="3"/>
      <c r="I49" s="6"/>
      <c r="J49" s="6"/>
      <c r="K49" s="25"/>
      <c r="L49" s="8"/>
    </row>
    <row r="50" spans="3:12" ht="21">
      <c r="G50" s="3"/>
      <c r="H50" s="3"/>
      <c r="I50" s="6"/>
      <c r="J50" s="6"/>
      <c r="K50" s="26"/>
      <c r="L50" s="27"/>
    </row>
    <row r="51" spans="3:12" ht="21">
      <c r="G51" s="3"/>
      <c r="H51" s="3"/>
      <c r="I51" s="6"/>
      <c r="J51" s="6"/>
      <c r="K51" s="26"/>
      <c r="L51" s="27"/>
    </row>
    <row r="52" spans="3:12" ht="21">
      <c r="G52" s="3"/>
      <c r="H52" s="3"/>
      <c r="I52" s="6"/>
      <c r="J52" s="6"/>
      <c r="K52" s="26"/>
      <c r="L52" s="27"/>
    </row>
    <row r="53" spans="3:12" ht="21">
      <c r="G53" s="3"/>
      <c r="H53" s="3"/>
      <c r="I53" s="6"/>
      <c r="J53" s="6"/>
      <c r="K53" s="7"/>
      <c r="L53" s="8"/>
    </row>
    <row r="54" spans="3:12" ht="21">
      <c r="G54" s="3"/>
      <c r="H54" s="3"/>
      <c r="I54" s="3"/>
      <c r="J54" s="3"/>
      <c r="K54" s="3"/>
      <c r="L54" s="3"/>
    </row>
    <row r="65" spans="2:6" ht="23.25">
      <c r="C65" s="83"/>
      <c r="D65" s="84"/>
      <c r="E65" s="84"/>
      <c r="F65" s="84"/>
    </row>
    <row r="66" spans="2:6" ht="23.25">
      <c r="C66" s="84"/>
      <c r="D66" s="84"/>
      <c r="E66" s="84"/>
      <c r="F66" s="84"/>
    </row>
    <row r="74" spans="2:6" ht="26.25">
      <c r="B74" s="40"/>
    </row>
  </sheetData>
  <sheetProtection password="F3B8" sheet="1" objects="1" scenarios="1" selectLockedCells="1"/>
  <mergeCells count="4">
    <mergeCell ref="I32:L32"/>
    <mergeCell ref="C8:L8"/>
    <mergeCell ref="D32:E32"/>
    <mergeCell ref="C7:L7"/>
  </mergeCells>
  <pageMargins left="0.7" right="0.7" top="0.75" bottom="0.75" header="0.3" footer="0.3"/>
  <pageSetup paperSize="9" scale="46" orientation="portrait" horizontalDpi="0" verticalDpi="0" r:id="rId1"/>
  <colBreaks count="1" manualBreakCount="1">
    <brk id="17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2024-01-24T04:56:42Z</dcterms:created>
  <dcterms:modified xsi:type="dcterms:W3CDTF">2025-04-14T16:45:32Z</dcterms:modified>
</cp:coreProperties>
</file>