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8315" windowHeight="777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Foglio1!$A$1:$P$129</definedName>
  </definedNames>
  <calcPr calcId="125725"/>
</workbook>
</file>

<file path=xl/calcChain.xml><?xml version="1.0" encoding="utf-8"?>
<calcChain xmlns="http://schemas.openxmlformats.org/spreadsheetml/2006/main">
  <c r="F47" i="1"/>
  <c r="F63"/>
  <c r="F65" s="1"/>
  <c r="F60"/>
  <c r="F61" s="1"/>
  <c r="F57"/>
  <c r="F48"/>
  <c r="F49"/>
  <c r="F50"/>
  <c r="F51"/>
  <c r="F52"/>
  <c r="F53"/>
  <c r="F54"/>
  <c r="F55"/>
  <c r="F56"/>
  <c r="E40"/>
  <c r="E14"/>
  <c r="E15"/>
  <c r="E25" l="1"/>
  <c r="E16"/>
  <c r="E20"/>
  <c r="E21" s="1"/>
  <c r="E26" l="1"/>
  <c r="E31"/>
  <c r="E34" s="1"/>
  <c r="E44" s="1"/>
  <c r="E29"/>
  <c r="E41" l="1"/>
  <c r="E42" s="1"/>
  <c r="E43"/>
  <c r="D58" s="1"/>
  <c r="F58" s="1"/>
  <c r="F59" s="1"/>
</calcChain>
</file>

<file path=xl/sharedStrings.xml><?xml version="1.0" encoding="utf-8"?>
<sst xmlns="http://schemas.openxmlformats.org/spreadsheetml/2006/main" count="116" uniqueCount="101">
  <si>
    <t xml:space="preserve"> Unità abitativa</t>
  </si>
  <si>
    <t>classe energetica</t>
  </si>
  <si>
    <t>richiesta energetica totale</t>
  </si>
  <si>
    <t>tipo</t>
  </si>
  <si>
    <t>kg/h</t>
  </si>
  <si>
    <t>L</t>
  </si>
  <si>
    <t>h</t>
  </si>
  <si>
    <t>kWh</t>
  </si>
  <si>
    <t>CL</t>
  </si>
  <si>
    <t>Ipotesi consumi energetici</t>
  </si>
  <si>
    <t>nella preventivazione impianti</t>
  </si>
  <si>
    <t>MJ/kg</t>
  </si>
  <si>
    <t>kcal/h</t>
  </si>
  <si>
    <t xml:space="preserve">  CALCOLO  DIMENSIONE E AUTONOMIA DI UTILIZZO NEI SISTEMI   PR</t>
  </si>
  <si>
    <t>B</t>
  </si>
  <si>
    <t xml:space="preserve">richiesta energetica </t>
  </si>
  <si>
    <t>RICHIESTA RISCALDAMENTO AMBIENTI</t>
  </si>
  <si>
    <t>PRODUZIONE ACS</t>
  </si>
  <si>
    <t>Utilizzatori</t>
  </si>
  <si>
    <t>n°</t>
  </si>
  <si>
    <t>Consumo giornaliero</t>
  </si>
  <si>
    <t>L/g</t>
  </si>
  <si>
    <t>Potenzialità termica richiesta</t>
  </si>
  <si>
    <t>kWh/g</t>
  </si>
  <si>
    <t>ore funzionmento giornaliero</t>
  </si>
  <si>
    <t>Wh/m3</t>
  </si>
  <si>
    <t>altezza ambienti</t>
  </si>
  <si>
    <t>Solare termico</t>
  </si>
  <si>
    <t>Massima disponibilità boiler</t>
  </si>
  <si>
    <t>Superficie con resa emissiva</t>
  </si>
  <si>
    <t>m2</t>
  </si>
  <si>
    <t>Superficie complessiva P.S.Termici</t>
  </si>
  <si>
    <t>Emissività giornaliera</t>
  </si>
  <si>
    <t>kWh/m2 g</t>
  </si>
  <si>
    <t>Produzione energia termica da biomassa</t>
  </si>
  <si>
    <t>Energia termica richiesta da bionassa</t>
  </si>
  <si>
    <t>ore</t>
  </si>
  <si>
    <t>E</t>
  </si>
  <si>
    <t>Zona Cliamtica</t>
  </si>
  <si>
    <t>z.cl.</t>
  </si>
  <si>
    <t>Funzionalià richiesta</t>
  </si>
  <si>
    <t>Combustibile tipo</t>
  </si>
  <si>
    <t>Consumo giornaliero comustibile</t>
  </si>
  <si>
    <t>kg/g</t>
  </si>
  <si>
    <t>Consumo orario</t>
  </si>
  <si>
    <t>misto bosco</t>
  </si>
  <si>
    <t xml:space="preserve"> Con una autonomia funzionale</t>
  </si>
  <si>
    <t>ore+</t>
  </si>
  <si>
    <t>Potere calorifico</t>
  </si>
  <si>
    <t>con ponenzialità termica prevista</t>
  </si>
  <si>
    <t>Corrispondenta in</t>
  </si>
  <si>
    <t>kWh/anno</t>
  </si>
  <si>
    <t xml:space="preserve">ferro da stiro: </t>
  </si>
  <si>
    <t xml:space="preserve">aspirapolvere: </t>
  </si>
  <si>
    <t xml:space="preserve">lavastoviglie: </t>
  </si>
  <si>
    <t xml:space="preserve">forno a microonde: </t>
  </si>
  <si>
    <t xml:space="preserve">condizionatore: </t>
  </si>
  <si>
    <t xml:space="preserve">lavatrice: </t>
  </si>
  <si>
    <t xml:space="preserve">frigorifero e freezer: </t>
  </si>
  <si>
    <t>utilizzo %</t>
  </si>
  <si>
    <t>Forno a induzione</t>
  </si>
  <si>
    <t>kWh/a</t>
  </si>
  <si>
    <t>Fotovoltaico</t>
  </si>
  <si>
    <t>Pannello fotovoltaico</t>
  </si>
  <si>
    <t>Consumo elettrico</t>
  </si>
  <si>
    <t>Effettivi</t>
  </si>
  <si>
    <t>scaldabagno elettr. o resistenza elettrica</t>
  </si>
  <si>
    <t>Caldaia a legna + supplettivi</t>
  </si>
  <si>
    <t>Richiesta per una potenziale medio orario</t>
  </si>
  <si>
    <t>medio annuo</t>
  </si>
  <si>
    <t>kWh/m2</t>
  </si>
  <si>
    <t>Superficie pannelli fotovoltaici</t>
  </si>
  <si>
    <t>Superficie commerciale pannello</t>
  </si>
  <si>
    <t xml:space="preserve">Pannelli </t>
  </si>
  <si>
    <t>N°</t>
  </si>
  <si>
    <t>Dimensione pannelli</t>
  </si>
  <si>
    <t>Superficie pannelli</t>
  </si>
  <si>
    <t>Numero pannelli</t>
  </si>
  <si>
    <r>
      <t>m</t>
    </r>
    <r>
      <rPr>
        <b/>
        <vertAlign val="superscript"/>
        <sz val="20"/>
        <rFont val="Arial Narrow"/>
        <family val="2"/>
      </rPr>
      <t>2</t>
    </r>
  </si>
  <si>
    <t>Potenzialità caldaia</t>
  </si>
  <si>
    <t>kW</t>
  </si>
  <si>
    <t>totale anno kWh/a</t>
  </si>
  <si>
    <t>totale giorno kWh/g</t>
  </si>
  <si>
    <t>1,95 x 1,05</t>
  </si>
  <si>
    <t>Accumulatore solare</t>
  </si>
  <si>
    <t xml:space="preserve">Serpentine </t>
  </si>
  <si>
    <t>Pannelli solari termici</t>
  </si>
  <si>
    <t>1,78 x 1,1</t>
  </si>
  <si>
    <t xml:space="preserve">CALDAIA A BIOMASSA  E BOILER DI ACCUMULO </t>
  </si>
  <si>
    <t>NEL RESIDENZIALE BAITE  AUTOINDIPENDENTI</t>
  </si>
  <si>
    <t>Faq.2393.2A</t>
  </si>
  <si>
    <t>Emissività pannelli solari termici (media ann.)</t>
  </si>
  <si>
    <t>Como insolazsione</t>
  </si>
  <si>
    <t>media giornaliera</t>
  </si>
  <si>
    <t>Inverno</t>
  </si>
  <si>
    <t>Estate</t>
  </si>
  <si>
    <t>televisore, computer e lampadine</t>
  </si>
  <si>
    <t>Componenti C.T. e iscaldamento</t>
  </si>
  <si>
    <t>da riportare</t>
  </si>
  <si>
    <t>da contatore</t>
  </si>
  <si>
    <t>Resa effettiva pennello fotovoltaico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</si>
</sst>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46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indexed="9"/>
      <name val="Arial"/>
      <family val="2"/>
    </font>
    <font>
      <sz val="20"/>
      <color indexed="10"/>
      <name val="Arial"/>
      <family val="2"/>
    </font>
    <font>
      <sz val="20"/>
      <color indexed="12"/>
      <name val="Arial"/>
      <family val="2"/>
    </font>
    <font>
      <sz val="20"/>
      <color indexed="8"/>
      <name val="Arial"/>
      <family val="2"/>
    </font>
    <font>
      <b/>
      <sz val="20"/>
      <color indexed="9"/>
      <name val="Arial"/>
      <family val="2"/>
    </font>
    <font>
      <b/>
      <sz val="20"/>
      <color rgb="FFFF0000"/>
      <name val="Arial"/>
      <family val="2"/>
    </font>
    <font>
      <b/>
      <sz val="20"/>
      <color indexed="12"/>
      <name val="Arial"/>
      <family val="2"/>
    </font>
    <font>
      <sz val="20"/>
      <color theme="1"/>
      <name val="Calibri"/>
      <family val="2"/>
      <scheme val="minor"/>
    </font>
    <font>
      <b/>
      <sz val="24"/>
      <color theme="1"/>
      <name val="Ligurino Condensed"/>
    </font>
    <font>
      <b/>
      <sz val="24"/>
      <color theme="1"/>
      <name val="Calibri"/>
      <family val="2"/>
      <scheme val="minor"/>
    </font>
    <font>
      <b/>
      <sz val="20"/>
      <color theme="1"/>
      <name val="Ligurino Condensed"/>
    </font>
    <font>
      <sz val="24"/>
      <name val="Arial"/>
      <family val="2"/>
    </font>
    <font>
      <sz val="24"/>
      <color theme="1"/>
      <name val="Calibri"/>
      <family val="2"/>
      <scheme val="minor"/>
    </font>
    <font>
      <sz val="24"/>
      <color theme="1"/>
      <name val="Arial"/>
      <family val="2"/>
    </font>
    <font>
      <sz val="11"/>
      <name val="Calibri"/>
      <family val="2"/>
      <scheme val="minor"/>
    </font>
    <font>
      <b/>
      <sz val="24"/>
      <name val="Arial"/>
      <family val="2"/>
    </font>
    <font>
      <b/>
      <sz val="24"/>
      <color theme="1"/>
      <name val="Arial"/>
      <family val="2"/>
    </font>
    <font>
      <b/>
      <sz val="24"/>
      <color rgb="FFFF0000"/>
      <name val="Arial"/>
      <family val="2"/>
    </font>
    <font>
      <b/>
      <sz val="24"/>
      <color indexed="9"/>
      <name val="Arial"/>
      <family val="2"/>
    </font>
    <font>
      <sz val="26"/>
      <color rgb="FF0070C0"/>
      <name val="Arial Black"/>
      <family val="2"/>
    </font>
    <font>
      <b/>
      <i/>
      <sz val="24"/>
      <color rgb="FFFF0000"/>
      <name val="Arial"/>
      <family val="2"/>
    </font>
    <font>
      <b/>
      <sz val="24"/>
      <color rgb="FF002060"/>
      <name val="Arial"/>
      <family val="2"/>
    </font>
    <font>
      <b/>
      <sz val="22"/>
      <color rgb="FF002060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Calibri"/>
      <family val="2"/>
      <scheme val="minor"/>
    </font>
    <font>
      <sz val="20"/>
      <color rgb="FF002060"/>
      <name val="Arial"/>
      <family val="2"/>
    </font>
    <font>
      <sz val="20"/>
      <color indexed="10"/>
      <name val="Arial Narrow"/>
      <family val="2"/>
    </font>
    <font>
      <b/>
      <vertAlign val="superscript"/>
      <sz val="20"/>
      <name val="Arial Narrow"/>
      <family val="2"/>
    </font>
    <font>
      <b/>
      <sz val="24"/>
      <color theme="1"/>
      <name val="Arial Narrow"/>
      <family val="2"/>
    </font>
    <font>
      <b/>
      <sz val="20"/>
      <name val="Arial Narrow"/>
      <family val="2"/>
    </font>
    <font>
      <b/>
      <i/>
      <sz val="24"/>
      <name val="Arial"/>
      <family val="2"/>
    </font>
    <font>
      <sz val="26"/>
      <color theme="1"/>
      <name val="Arial Narrow"/>
      <family val="2"/>
    </font>
    <font>
      <sz val="2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2" fontId="12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2" fontId="13" fillId="0" borderId="0" xfId="0" applyNumberFormat="1" applyFont="1" applyFill="1" applyBorder="1"/>
    <xf numFmtId="0" fontId="13" fillId="0" borderId="0" xfId="0" applyFont="1" applyFill="1" applyBorder="1"/>
    <xf numFmtId="0" fontId="11" fillId="0" borderId="0" xfId="0" applyFont="1" applyFill="1" applyBorder="1" applyProtection="1">
      <protection locked="0"/>
    </xf>
    <xf numFmtId="2" fontId="10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 applyProtection="1"/>
    <xf numFmtId="0" fontId="1" fillId="0" borderId="0" xfId="0" applyFont="1" applyFill="1" applyBorder="1"/>
    <xf numFmtId="0" fontId="1" fillId="0" borderId="0" xfId="0" applyFont="1" applyFill="1" applyBorder="1" applyProtection="1"/>
    <xf numFmtId="0" fontId="1" fillId="0" borderId="0" xfId="0" applyFont="1" applyFill="1" applyBorder="1" applyAlignment="1">
      <alignment horizontal="center"/>
    </xf>
    <xf numFmtId="2" fontId="12" fillId="0" borderId="0" xfId="0" applyNumberFormat="1" applyFont="1" applyFill="1" applyBorder="1" applyAlignment="1" applyProtection="1">
      <alignment horizontal="center"/>
      <protection locked="0"/>
    </xf>
    <xf numFmtId="164" fontId="14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/>
    <xf numFmtId="2" fontId="16" fillId="0" borderId="0" xfId="0" applyNumberFormat="1" applyFont="1" applyFill="1" applyBorder="1"/>
    <xf numFmtId="0" fontId="15" fillId="0" borderId="0" xfId="0" applyFont="1" applyFill="1" applyBorder="1" applyProtection="1">
      <protection locked="0"/>
    </xf>
    <xf numFmtId="164" fontId="15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Protection="1"/>
    <xf numFmtId="0" fontId="9" fillId="0" borderId="0" xfId="0" applyFont="1" applyFill="1" applyBorder="1" applyAlignment="1">
      <alignment horizontal="center"/>
    </xf>
    <xf numFmtId="166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9" fillId="0" borderId="0" xfId="0" applyFont="1" applyFill="1" applyBorder="1" applyAlignment="1" applyProtection="1">
      <alignment horizontal="center"/>
      <protection locked="0"/>
    </xf>
    <xf numFmtId="165" fontId="9" fillId="0" borderId="0" xfId="0" applyNumberFormat="1" applyFont="1" applyFill="1" applyBorder="1" applyAlignment="1" applyProtection="1">
      <alignment horizontal="center"/>
    </xf>
    <xf numFmtId="165" fontId="9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165" fontId="18" fillId="0" borderId="0" xfId="0" applyNumberFormat="1" applyFont="1" applyFill="1" applyBorder="1" applyAlignment="1" applyProtection="1">
      <alignment horizontal="center"/>
    </xf>
    <xf numFmtId="165" fontId="18" fillId="0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0" fontId="20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horizontal="center"/>
    </xf>
    <xf numFmtId="0" fontId="22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9" fillId="0" borderId="0" xfId="0" applyFont="1" applyFill="1" applyBorder="1" applyAlignment="1">
      <alignment horizontal="center"/>
    </xf>
    <xf numFmtId="166" fontId="28" fillId="0" borderId="0" xfId="0" applyNumberFormat="1" applyFont="1" applyFill="1" applyBorder="1" applyAlignment="1" applyProtection="1">
      <alignment horizontal="center"/>
    </xf>
    <xf numFmtId="165" fontId="29" fillId="0" borderId="0" xfId="0" applyNumberFormat="1" applyFont="1" applyFill="1" applyBorder="1" applyAlignment="1" applyProtection="1">
      <alignment horizontal="center"/>
    </xf>
    <xf numFmtId="166" fontId="28" fillId="0" borderId="0" xfId="0" applyNumberFormat="1" applyFont="1" applyFill="1" applyBorder="1" applyAlignment="1">
      <alignment horizontal="center"/>
    </xf>
    <xf numFmtId="165" fontId="29" fillId="0" borderId="0" xfId="0" applyNumberFormat="1" applyFont="1" applyFill="1" applyBorder="1" applyAlignment="1">
      <alignment horizontal="center"/>
    </xf>
    <xf numFmtId="165" fontId="30" fillId="0" borderId="0" xfId="0" applyNumberFormat="1" applyFont="1" applyFill="1" applyBorder="1" applyAlignment="1" applyProtection="1">
      <alignment horizontal="center"/>
    </xf>
    <xf numFmtId="164" fontId="28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29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>
      <alignment horizontal="center"/>
    </xf>
    <xf numFmtId="0" fontId="26" fillId="0" borderId="0" xfId="0" applyFont="1" applyFill="1" applyBorder="1" applyAlignment="1" applyProtection="1">
      <alignment horizontal="center"/>
    </xf>
    <xf numFmtId="1" fontId="28" fillId="0" borderId="0" xfId="0" applyNumberFormat="1" applyFont="1" applyFill="1" applyBorder="1" applyAlignment="1" applyProtection="1">
      <alignment horizontal="center"/>
    </xf>
    <xf numFmtId="1" fontId="29" fillId="0" borderId="0" xfId="0" applyNumberFormat="1" applyFont="1" applyFill="1" applyBorder="1" applyAlignment="1" applyProtection="1">
      <alignment horizontal="center"/>
    </xf>
    <xf numFmtId="0" fontId="25" fillId="0" borderId="0" xfId="0" applyFont="1" applyFill="1" applyBorder="1" applyProtection="1"/>
    <xf numFmtId="1" fontId="11" fillId="0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Protection="1"/>
    <xf numFmtId="0" fontId="35" fillId="0" borderId="0" xfId="0" applyFont="1" applyAlignment="1" applyProtection="1">
      <alignment vertical="center"/>
    </xf>
    <xf numFmtId="0" fontId="20" fillId="0" borderId="0" xfId="0" applyFont="1" applyProtection="1"/>
    <xf numFmtId="0" fontId="36" fillId="0" borderId="0" xfId="0" applyFont="1" applyProtection="1"/>
    <xf numFmtId="0" fontId="12" fillId="0" borderId="0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9" fillId="0" borderId="0" xfId="0" applyFont="1" applyBorder="1" applyAlignment="1" applyProtection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11" xfId="0" applyFont="1" applyFill="1" applyBorder="1" applyAlignment="1">
      <alignment horizontal="center"/>
    </xf>
    <xf numFmtId="0" fontId="37" fillId="0" borderId="0" xfId="0" applyFont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34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left"/>
    </xf>
    <xf numFmtId="0" fontId="29" fillId="0" borderId="0" xfId="0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Protection="1"/>
    <xf numFmtId="0" fontId="29" fillId="0" borderId="0" xfId="0" applyFont="1" applyFill="1" applyBorder="1" applyAlignment="1" applyProtection="1">
      <alignment horizontal="left"/>
    </xf>
    <xf numFmtId="164" fontId="38" fillId="0" borderId="0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20" fillId="0" borderId="0" xfId="0" applyFont="1" applyFill="1" applyBorder="1" applyProtection="1"/>
    <xf numFmtId="0" fontId="7" fillId="0" borderId="0" xfId="0" applyFont="1" applyFill="1" applyBorder="1" applyProtection="1"/>
    <xf numFmtId="0" fontId="7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/>
    </xf>
    <xf numFmtId="164" fontId="39" fillId="0" borderId="0" xfId="0" applyNumberFormat="1" applyFont="1" applyFill="1" applyBorder="1" applyAlignment="1">
      <alignment horizontal="center"/>
    </xf>
    <xf numFmtId="49" fontId="39" fillId="0" borderId="0" xfId="0" applyNumberFormat="1" applyFont="1" applyFill="1" applyBorder="1" applyAlignment="1">
      <alignment horizontal="left"/>
    </xf>
    <xf numFmtId="0" fontId="10" fillId="0" borderId="0" xfId="0" applyFont="1" applyFill="1" applyBorder="1"/>
    <xf numFmtId="2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/>
    </xf>
    <xf numFmtId="0" fontId="7" fillId="0" borderId="7" xfId="0" applyFont="1" applyBorder="1" applyAlignment="1">
      <alignment horizontal="left" indent="1"/>
    </xf>
    <xf numFmtId="0" fontId="7" fillId="0" borderId="8" xfId="0" applyFont="1" applyBorder="1" applyAlignment="1">
      <alignment horizontal="left" indent="1"/>
    </xf>
    <xf numFmtId="0" fontId="10" fillId="0" borderId="8" xfId="0" applyFont="1" applyFill="1" applyBorder="1" applyAlignment="1">
      <alignment horizontal="left"/>
    </xf>
    <xf numFmtId="0" fontId="7" fillId="3" borderId="4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/>
    </xf>
    <xf numFmtId="0" fontId="7" fillId="0" borderId="2" xfId="0" applyFont="1" applyBorder="1" applyProtection="1"/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Protection="1"/>
    <xf numFmtId="0" fontId="7" fillId="0" borderId="8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6" fillId="0" borderId="0" xfId="0" applyFont="1" applyFill="1" applyBorder="1" applyProtection="1"/>
    <xf numFmtId="0" fontId="7" fillId="0" borderId="11" xfId="0" applyFont="1" applyFill="1" applyBorder="1" applyAlignment="1" applyProtection="1">
      <alignment horizontal="center" vertical="center"/>
    </xf>
    <xf numFmtId="0" fontId="7" fillId="0" borderId="5" xfId="0" applyFont="1" applyFill="1" applyBorder="1" applyProtection="1"/>
    <xf numFmtId="0" fontId="7" fillId="0" borderId="12" xfId="0" applyFont="1" applyFill="1" applyBorder="1" applyAlignment="1" applyProtection="1">
      <alignment horizontal="center" vertical="center"/>
    </xf>
    <xf numFmtId="0" fontId="7" fillId="2" borderId="10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/>
    </xf>
    <xf numFmtId="0" fontId="10" fillId="0" borderId="2" xfId="0" applyFont="1" applyFill="1" applyBorder="1"/>
    <xf numFmtId="0" fontId="10" fillId="0" borderId="10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0" fillId="0" borderId="0" xfId="0" applyFont="1" applyFill="1" applyBorder="1" applyProtection="1"/>
    <xf numFmtId="0" fontId="10" fillId="0" borderId="0" xfId="0" applyFont="1" applyFill="1" applyBorder="1" applyAlignment="1">
      <alignment horizontal="left"/>
    </xf>
    <xf numFmtId="0" fontId="7" fillId="0" borderId="8" xfId="0" applyFont="1" applyFill="1" applyBorder="1" applyAlignment="1" applyProtection="1">
      <alignment horizontal="center"/>
    </xf>
    <xf numFmtId="0" fontId="7" fillId="0" borderId="9" xfId="0" applyFont="1" applyFill="1" applyBorder="1" applyAlignment="1" applyProtection="1">
      <alignment horizontal="center"/>
    </xf>
    <xf numFmtId="0" fontId="10" fillId="0" borderId="5" xfId="0" applyFont="1" applyFill="1" applyBorder="1" applyProtection="1"/>
    <xf numFmtId="0" fontId="7" fillId="0" borderId="9" xfId="0" applyFont="1" applyBorder="1" applyAlignment="1" applyProtection="1">
      <alignment horizontal="center"/>
    </xf>
    <xf numFmtId="0" fontId="7" fillId="0" borderId="5" xfId="0" applyFont="1" applyBorder="1" applyProtection="1"/>
    <xf numFmtId="0" fontId="7" fillId="0" borderId="12" xfId="0" applyFont="1" applyBorder="1" applyAlignment="1" applyProtection="1">
      <alignment horizontal="center" vertical="center"/>
    </xf>
    <xf numFmtId="164" fontId="8" fillId="3" borderId="6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left"/>
    </xf>
    <xf numFmtId="0" fontId="7" fillId="0" borderId="2" xfId="0" applyFont="1" applyFill="1" applyBorder="1" applyAlignment="1"/>
    <xf numFmtId="0" fontId="7" fillId="0" borderId="10" xfId="0" applyFont="1" applyFill="1" applyBorder="1" applyAlignment="1" applyProtection="1">
      <alignment horizontal="center" vertical="center"/>
    </xf>
    <xf numFmtId="0" fontId="41" fillId="0" borderId="0" xfId="0" applyFont="1" applyFill="1" applyBorder="1" applyProtection="1"/>
    <xf numFmtId="0" fontId="10" fillId="0" borderId="12" xfId="0" applyFont="1" applyBorder="1" applyAlignment="1">
      <alignment horizontal="left"/>
    </xf>
    <xf numFmtId="0" fontId="7" fillId="0" borderId="11" xfId="0" applyFont="1" applyBorder="1" applyAlignment="1" applyProtection="1">
      <alignment horizontal="center"/>
    </xf>
    <xf numFmtId="0" fontId="10" fillId="0" borderId="12" xfId="0" applyFont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 applyProtection="1">
      <alignment horizontal="center" vertical="center"/>
    </xf>
    <xf numFmtId="166" fontId="7" fillId="0" borderId="0" xfId="0" applyNumberFormat="1" applyFont="1" applyFill="1" applyBorder="1" applyAlignment="1" applyProtection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165" fontId="7" fillId="0" borderId="9" xfId="0" applyNumberFormat="1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165" fontId="7" fillId="0" borderId="7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165" fontId="7" fillId="0" borderId="10" xfId="0" applyNumberFormat="1" applyFont="1" applyFill="1" applyBorder="1" applyAlignment="1" applyProtection="1">
      <alignment horizontal="center" vertical="center"/>
    </xf>
    <xf numFmtId="165" fontId="7" fillId="0" borderId="12" xfId="0" applyNumberFormat="1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/>
      <protection locked="0" hidden="1"/>
    </xf>
    <xf numFmtId="0" fontId="10" fillId="2" borderId="4" xfId="0" applyFont="1" applyFill="1" applyBorder="1" applyAlignment="1" applyProtection="1">
      <alignment horizontal="center"/>
      <protection locked="0" hidden="1"/>
    </xf>
    <xf numFmtId="164" fontId="10" fillId="3" borderId="4" xfId="0" applyNumberFormat="1" applyFont="1" applyFill="1" applyBorder="1" applyAlignment="1" applyProtection="1">
      <alignment horizontal="center"/>
      <protection hidden="1"/>
    </xf>
    <xf numFmtId="0" fontId="7" fillId="3" borderId="4" xfId="0" applyFont="1" applyFill="1" applyBorder="1" applyAlignment="1" applyProtection="1">
      <alignment horizontal="center" vertical="center"/>
      <protection hidden="1"/>
    </xf>
    <xf numFmtId="164" fontId="8" fillId="3" borderId="6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locked="0" hidden="1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locked="0" hidden="1"/>
    </xf>
    <xf numFmtId="2" fontId="7" fillId="3" borderId="1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/>
      <protection locked="0" hidden="1"/>
    </xf>
    <xf numFmtId="2" fontId="7" fillId="2" borderId="11" xfId="0" applyNumberFormat="1" applyFont="1" applyFill="1" applyBorder="1" applyAlignment="1" applyProtection="1">
      <alignment horizontal="center" vertical="center"/>
      <protection locked="0" hidden="1"/>
    </xf>
    <xf numFmtId="164" fontId="7" fillId="3" borderId="12" xfId="0" applyNumberFormat="1" applyFont="1" applyFill="1" applyBorder="1" applyAlignment="1" applyProtection="1">
      <alignment horizontal="center" vertical="center"/>
      <protection hidden="1"/>
    </xf>
    <xf numFmtId="0" fontId="12" fillId="2" borderId="10" xfId="0" applyFont="1" applyFill="1" applyBorder="1" applyAlignment="1" applyProtection="1">
      <alignment horizontal="center" vertical="center"/>
      <protection locked="0" hidden="1"/>
    </xf>
    <xf numFmtId="0" fontId="12" fillId="2" borderId="12" xfId="0" applyFont="1" applyFill="1" applyBorder="1" applyAlignment="1" applyProtection="1">
      <alignment horizontal="center" vertical="center"/>
      <protection locked="0" hidden="1"/>
    </xf>
    <xf numFmtId="164" fontId="10" fillId="3" borderId="3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locked="0" hidden="1"/>
    </xf>
    <xf numFmtId="164" fontId="7" fillId="2" borderId="4" xfId="0" applyNumberFormat="1" applyFont="1" applyFill="1" applyBorder="1" applyAlignment="1" applyProtection="1">
      <alignment horizontal="center"/>
      <protection locked="0" hidden="1"/>
    </xf>
    <xf numFmtId="164" fontId="7" fillId="3" borderId="4" xfId="0" applyNumberFormat="1" applyFont="1" applyFill="1" applyBorder="1" applyAlignment="1" applyProtection="1">
      <alignment horizontal="center"/>
      <protection hidden="1"/>
    </xf>
    <xf numFmtId="2" fontId="7" fillId="3" borderId="4" xfId="0" applyNumberFormat="1" applyFont="1" applyFill="1" applyBorder="1" applyAlignment="1" applyProtection="1">
      <alignment horizontal="center" vertical="center"/>
      <protection hidden="1"/>
    </xf>
    <xf numFmtId="164" fontId="7" fillId="3" borderId="6" xfId="0" applyNumberFormat="1" applyFont="1" applyFill="1" applyBorder="1" applyAlignment="1" applyProtection="1">
      <alignment horizontal="center" vertical="center"/>
      <protection hidden="1"/>
    </xf>
    <xf numFmtId="0" fontId="8" fillId="2" borderId="13" xfId="0" applyFont="1" applyFill="1" applyBorder="1" applyAlignment="1" applyProtection="1">
      <alignment horizontal="center" vertical="center"/>
      <protection hidden="1"/>
    </xf>
    <xf numFmtId="0" fontId="10" fillId="3" borderId="10" xfId="0" applyFont="1" applyFill="1" applyBorder="1" applyAlignment="1" applyProtection="1">
      <alignment horizontal="center" vertical="center"/>
      <protection hidden="1"/>
    </xf>
    <xf numFmtId="0" fontId="10" fillId="3" borderId="11" xfId="0" applyFont="1" applyFill="1" applyBorder="1" applyAlignment="1" applyProtection="1">
      <alignment horizontal="center" vertical="center"/>
      <protection hidden="1"/>
    </xf>
    <xf numFmtId="164" fontId="10" fillId="3" borderId="11" xfId="0" applyNumberFormat="1" applyFont="1" applyFill="1" applyBorder="1" applyAlignment="1" applyProtection="1">
      <alignment horizontal="center" vertical="center"/>
      <protection hidden="1"/>
    </xf>
    <xf numFmtId="0" fontId="10" fillId="3" borderId="11" xfId="0" applyFont="1" applyFill="1" applyBorder="1" applyAlignment="1" applyProtection="1">
      <alignment horizontal="center"/>
      <protection hidden="1"/>
    </xf>
    <xf numFmtId="1" fontId="10" fillId="3" borderId="11" xfId="0" applyNumberFormat="1" applyFont="1" applyFill="1" applyBorder="1" applyAlignment="1" applyProtection="1">
      <alignment horizontal="center"/>
      <protection hidden="1"/>
    </xf>
    <xf numFmtId="1" fontId="10" fillId="3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center"/>
    </xf>
    <xf numFmtId="0" fontId="32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2" borderId="10" xfId="0" applyFont="1" applyFill="1" applyBorder="1" applyAlignment="1" applyProtection="1">
      <alignment horizontal="center"/>
      <protection locked="0" hidden="1"/>
    </xf>
    <xf numFmtId="0" fontId="10" fillId="2" borderId="11" xfId="0" applyFont="1" applyFill="1" applyBorder="1" applyAlignment="1" applyProtection="1">
      <alignment horizontal="center"/>
      <protection locked="0" hidden="1"/>
    </xf>
    <xf numFmtId="1" fontId="10" fillId="2" borderId="11" xfId="0" applyNumberFormat="1" applyFont="1" applyFill="1" applyBorder="1" applyAlignment="1" applyProtection="1">
      <alignment horizontal="center"/>
      <protection locked="0"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1" fontId="7" fillId="3" borderId="4" xfId="0" applyNumberFormat="1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/>
      <protection locked="0" hidden="1"/>
    </xf>
    <xf numFmtId="164" fontId="10" fillId="2" borderId="1" xfId="0" applyNumberFormat="1" applyFont="1" applyFill="1" applyBorder="1" applyAlignment="1" applyProtection="1">
      <alignment horizontal="center"/>
      <protection locked="0" hidden="1"/>
    </xf>
    <xf numFmtId="2" fontId="10" fillId="2" borderId="4" xfId="0" applyNumberFormat="1" applyFont="1" applyFill="1" applyBorder="1" applyAlignment="1" applyProtection="1">
      <alignment horizontal="center"/>
      <protection locked="0" hidden="1"/>
    </xf>
    <xf numFmtId="1" fontId="7" fillId="3" borderId="4" xfId="0" applyNumberFormat="1" applyFont="1" applyFill="1" applyBorder="1" applyAlignment="1" applyProtection="1">
      <alignment horizontal="center"/>
      <protection hidden="1"/>
    </xf>
    <xf numFmtId="2" fontId="7" fillId="2" borderId="4" xfId="0" applyNumberFormat="1" applyFont="1" applyFill="1" applyBorder="1" applyAlignment="1" applyProtection="1">
      <alignment horizontal="center" vertical="center"/>
      <protection locked="0" hidden="1"/>
    </xf>
    <xf numFmtId="164" fontId="10" fillId="3" borderId="6" xfId="0" applyNumberFormat="1" applyFont="1" applyFill="1" applyBorder="1" applyAlignment="1" applyProtection="1">
      <alignment horizontal="center" vertical="center"/>
      <protection hidden="1"/>
    </xf>
    <xf numFmtId="1" fontId="42" fillId="2" borderId="1" xfId="0" applyNumberFormat="1" applyFont="1" applyFill="1" applyBorder="1" applyAlignment="1" applyProtection="1">
      <alignment horizontal="center" vertical="center"/>
      <protection locked="0"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9</xdr:row>
      <xdr:rowOff>301625</xdr:rowOff>
    </xdr:from>
    <xdr:to>
      <xdr:col>4</xdr:col>
      <xdr:colOff>619125</xdr:colOff>
      <xdr:row>9</xdr:row>
      <xdr:rowOff>347344</xdr:rowOff>
    </xdr:to>
    <xdr:sp macro="" textlink="">
      <xdr:nvSpPr>
        <xdr:cNvPr id="10" name="CasellaDiTesto 9"/>
        <xdr:cNvSpPr txBox="1"/>
      </xdr:nvSpPr>
      <xdr:spPr>
        <a:xfrm>
          <a:off x="9255125" y="5254625"/>
          <a:ext cx="47625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7</xdr:col>
      <xdr:colOff>1031875</xdr:colOff>
      <xdr:row>17</xdr:row>
      <xdr:rowOff>63500</xdr:rowOff>
    </xdr:from>
    <xdr:to>
      <xdr:col>9</xdr:col>
      <xdr:colOff>254000</xdr:colOff>
      <xdr:row>17</xdr:row>
      <xdr:rowOff>301625</xdr:rowOff>
    </xdr:to>
    <xdr:sp macro="" textlink="">
      <xdr:nvSpPr>
        <xdr:cNvPr id="12" name="Freccia in su 11"/>
        <xdr:cNvSpPr/>
      </xdr:nvSpPr>
      <xdr:spPr>
        <a:xfrm>
          <a:off x="13144500" y="8874125"/>
          <a:ext cx="2222500" cy="238125"/>
        </a:xfrm>
        <a:prstGeom prst="upArrow">
          <a:avLst/>
        </a:prstGeom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10</xdr:col>
      <xdr:colOff>127000</xdr:colOff>
      <xdr:row>24</xdr:row>
      <xdr:rowOff>0</xdr:rowOff>
    </xdr:from>
    <xdr:to>
      <xdr:col>10</xdr:col>
      <xdr:colOff>142875</xdr:colOff>
      <xdr:row>24</xdr:row>
      <xdr:rowOff>79375</xdr:rowOff>
    </xdr:to>
    <xdr:cxnSp macro="">
      <xdr:nvCxnSpPr>
        <xdr:cNvPr id="43" name="Connettore 1 42"/>
        <xdr:cNvCxnSpPr/>
      </xdr:nvCxnSpPr>
      <xdr:spPr>
        <a:xfrm flipH="1">
          <a:off x="16589375" y="11493500"/>
          <a:ext cx="15875" cy="793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1333500</xdr:colOff>
      <xdr:row>19</xdr:row>
      <xdr:rowOff>301625</xdr:rowOff>
    </xdr:from>
    <xdr:to>
      <xdr:col>9</xdr:col>
      <xdr:colOff>1349375</xdr:colOff>
      <xdr:row>23</xdr:row>
      <xdr:rowOff>206375</xdr:rowOff>
    </xdr:to>
    <xdr:cxnSp macro="">
      <xdr:nvCxnSpPr>
        <xdr:cNvPr id="46" name="Connettore 1 45"/>
        <xdr:cNvCxnSpPr/>
      </xdr:nvCxnSpPr>
      <xdr:spPr>
        <a:xfrm>
          <a:off x="16351250" y="9890125"/>
          <a:ext cx="15875" cy="1428750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1079500</xdr:colOff>
      <xdr:row>31</xdr:row>
      <xdr:rowOff>79375</xdr:rowOff>
    </xdr:from>
    <xdr:to>
      <xdr:col>11</xdr:col>
      <xdr:colOff>1238250</xdr:colOff>
      <xdr:row>33</xdr:row>
      <xdr:rowOff>63500</xdr:rowOff>
    </xdr:to>
    <xdr:sp macro="" textlink="">
      <xdr:nvSpPr>
        <xdr:cNvPr id="49" name="Rettangolo 48"/>
        <xdr:cNvSpPr/>
      </xdr:nvSpPr>
      <xdr:spPr>
        <a:xfrm>
          <a:off x="18732500" y="14239875"/>
          <a:ext cx="158750" cy="7461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10</xdr:col>
      <xdr:colOff>47625</xdr:colOff>
      <xdr:row>8</xdr:row>
      <xdr:rowOff>142875</xdr:rowOff>
    </xdr:from>
    <xdr:to>
      <xdr:col>13</xdr:col>
      <xdr:colOff>11333</xdr:colOff>
      <xdr:row>16</xdr:row>
      <xdr:rowOff>238124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95750" y="4492625"/>
          <a:ext cx="4011833" cy="41433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98425</xdr:colOff>
      <xdr:row>8</xdr:row>
      <xdr:rowOff>142874</xdr:rowOff>
    </xdr:from>
    <xdr:to>
      <xdr:col>9</xdr:col>
      <xdr:colOff>1072093</xdr:colOff>
      <xdr:row>15</xdr:row>
      <xdr:rowOff>95249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211050" y="4492624"/>
          <a:ext cx="3974043" cy="35083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15874</xdr:colOff>
      <xdr:row>17</xdr:row>
      <xdr:rowOff>333374</xdr:rowOff>
    </xdr:from>
    <xdr:to>
      <xdr:col>14</xdr:col>
      <xdr:colOff>1137901</xdr:colOff>
      <xdr:row>23</xdr:row>
      <xdr:rowOff>190500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17249" y="9143999"/>
          <a:ext cx="12679027" cy="233362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772775</xdr:colOff>
      <xdr:row>39</xdr:row>
      <xdr:rowOff>203506</xdr:rowOff>
    </xdr:from>
    <xdr:to>
      <xdr:col>8</xdr:col>
      <xdr:colOff>1016000</xdr:colOff>
      <xdr:row>45</xdr:row>
      <xdr:rowOff>317500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774150" y="17761256"/>
          <a:ext cx="2846725" cy="2399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587374</xdr:colOff>
      <xdr:row>31</xdr:row>
      <xdr:rowOff>87019</xdr:rowOff>
    </xdr:from>
    <xdr:to>
      <xdr:col>8</xdr:col>
      <xdr:colOff>1063624</xdr:colOff>
      <xdr:row>39</xdr:row>
      <xdr:rowOff>244476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588624" y="14422144"/>
          <a:ext cx="4079875" cy="3380082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111125</xdr:colOff>
      <xdr:row>49</xdr:row>
      <xdr:rowOff>31750</xdr:rowOff>
    </xdr:from>
    <xdr:to>
      <xdr:col>14</xdr:col>
      <xdr:colOff>1035265</xdr:colOff>
      <xdr:row>58</xdr:row>
      <xdr:rowOff>349250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843750" y="21399500"/>
          <a:ext cx="3749890" cy="3746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793750</xdr:colOff>
      <xdr:row>50</xdr:row>
      <xdr:rowOff>301625</xdr:rowOff>
    </xdr:from>
    <xdr:to>
      <xdr:col>8</xdr:col>
      <xdr:colOff>279400</xdr:colOff>
      <xdr:row>53</xdr:row>
      <xdr:rowOff>177800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795125" y="22050375"/>
          <a:ext cx="2089150" cy="10191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730250</xdr:colOff>
      <xdr:row>49</xdr:row>
      <xdr:rowOff>107592</xdr:rowOff>
    </xdr:from>
    <xdr:to>
      <xdr:col>11</xdr:col>
      <xdr:colOff>1381125</xdr:colOff>
      <xdr:row>58</xdr:row>
      <xdr:rowOff>50550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335125" y="21475342"/>
          <a:ext cx="5191125" cy="33719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222250</xdr:colOff>
      <xdr:row>32</xdr:row>
      <xdr:rowOff>349250</xdr:rowOff>
    </xdr:from>
    <xdr:to>
      <xdr:col>15</xdr:col>
      <xdr:colOff>159206</xdr:colOff>
      <xdr:row>44</xdr:row>
      <xdr:rowOff>269875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335250" y="15065375"/>
          <a:ext cx="9207956" cy="4667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1111250</xdr:colOff>
      <xdr:row>32</xdr:row>
      <xdr:rowOff>142875</xdr:rowOff>
    </xdr:from>
    <xdr:to>
      <xdr:col>11</xdr:col>
      <xdr:colOff>1111250</xdr:colOff>
      <xdr:row>33</xdr:row>
      <xdr:rowOff>158750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6224250" y="14859000"/>
          <a:ext cx="3032125" cy="57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841374</xdr:colOff>
      <xdr:row>25</xdr:row>
      <xdr:rowOff>301625</xdr:rowOff>
    </xdr:from>
    <xdr:to>
      <xdr:col>11</xdr:col>
      <xdr:colOff>1222374</xdr:colOff>
      <xdr:row>31</xdr:row>
      <xdr:rowOff>322853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954374" y="12350750"/>
          <a:ext cx="3413125" cy="230722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12</xdr:col>
      <xdr:colOff>206375</xdr:colOff>
      <xdr:row>32</xdr:row>
      <xdr:rowOff>174625</xdr:rowOff>
    </xdr:from>
    <xdr:to>
      <xdr:col>14</xdr:col>
      <xdr:colOff>142875</xdr:colOff>
      <xdr:row>33</xdr:row>
      <xdr:rowOff>98271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9939000" y="14890750"/>
          <a:ext cx="2762250" cy="47927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746126</xdr:colOff>
      <xdr:row>25</xdr:row>
      <xdr:rowOff>333375</xdr:rowOff>
    </xdr:from>
    <xdr:to>
      <xdr:col>9</xdr:col>
      <xdr:colOff>63501</xdr:colOff>
      <xdr:row>27</xdr:row>
      <xdr:rowOff>8228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858751" y="12382500"/>
          <a:ext cx="2317750" cy="4368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381000</xdr:colOff>
      <xdr:row>0</xdr:row>
      <xdr:rowOff>171450</xdr:rowOff>
    </xdr:from>
    <xdr:to>
      <xdr:col>3</xdr:col>
      <xdr:colOff>1247016</xdr:colOff>
      <xdr:row>4</xdr:row>
      <xdr:rowOff>114300</xdr:rowOff>
    </xdr:to>
    <xdr:pic>
      <xdr:nvPicPr>
        <xdr:cNvPr id="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000" y="171450"/>
          <a:ext cx="6885816" cy="2000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174626</xdr:colOff>
      <xdr:row>23</xdr:row>
      <xdr:rowOff>238124</xdr:rowOff>
    </xdr:from>
    <xdr:to>
      <xdr:col>7</xdr:col>
      <xdr:colOff>560626</xdr:colOff>
      <xdr:row>29</xdr:row>
      <xdr:rowOff>19049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176001" y="11525249"/>
          <a:ext cx="1497250" cy="2066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5"/>
  <sheetViews>
    <sheetView tabSelected="1" view="pageLayout" topLeftCell="B46" zoomScale="50" zoomScaleNormal="40" zoomScaleSheetLayoutView="30" zoomScalePageLayoutView="50" workbookViewId="0">
      <selection activeCell="G61" sqref="G61"/>
    </sheetView>
  </sheetViews>
  <sheetFormatPr defaultColWidth="15.5703125" defaultRowHeight="45" customHeight="1"/>
  <cols>
    <col min="1" max="1" width="8.42578125" style="2" customWidth="1"/>
    <col min="2" max="2" width="14.28515625" style="2" customWidth="1"/>
    <col min="3" max="3" width="61.5703125" style="2" customWidth="1"/>
    <col min="4" max="4" width="28.85546875" style="2" customWidth="1"/>
    <col min="5" max="5" width="27.42578125" style="2" customWidth="1"/>
    <col min="6" max="6" width="14" style="2" customWidth="1"/>
    <col min="7" max="7" width="15.7109375" style="2" customWidth="1"/>
    <col min="8" max="8" width="20.85546875" style="2" customWidth="1"/>
    <col min="9" max="9" width="21.140625" style="2" customWidth="1"/>
    <col min="10" max="10" width="22.85546875" style="2" customWidth="1"/>
    <col min="11" max="11" width="19.5703125" style="2" customWidth="1"/>
    <col min="12" max="12" width="22.42578125" style="2" customWidth="1"/>
    <col min="13" max="13" width="14.85546875" style="2" customWidth="1"/>
    <col min="14" max="14" width="24.7109375" style="2" customWidth="1"/>
    <col min="15" max="15" width="25.7109375" style="2" customWidth="1"/>
    <col min="16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/>
      <c r="H2"/>
      <c r="I2"/>
      <c r="J2"/>
      <c r="K2"/>
      <c r="L2"/>
      <c r="M2"/>
      <c r="N2" s="177" t="s">
        <v>90</v>
      </c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L3"/>
      <c r="M3"/>
    </row>
    <row r="4" spans="1:22" s="1" customFormat="1" ht="39.950000000000003" customHeight="1">
      <c r="A4"/>
      <c r="B4"/>
      <c r="C4"/>
      <c r="D4"/>
      <c r="E4"/>
      <c r="F4"/>
      <c r="G4"/>
      <c r="H4"/>
      <c r="I4"/>
      <c r="J4"/>
      <c r="K4" s="66"/>
      <c r="L4"/>
      <c r="M4"/>
    </row>
    <row r="5" spans="1:22" s="1" customFormat="1" ht="39.950000000000003" customHeight="1">
      <c r="A5" s="38"/>
      <c r="B5" s="20"/>
      <c r="C5" s="21"/>
      <c r="D5" s="41"/>
      <c r="E5" s="20"/>
      <c r="F5" s="32"/>
      <c r="G5" s="21"/>
      <c r="H5" s="41"/>
      <c r="I5" s="21"/>
      <c r="J5" s="65"/>
      <c r="K5" s="65"/>
      <c r="L5" s="40"/>
      <c r="M5" s="20"/>
      <c r="N5" s="20"/>
      <c r="O5" s="38"/>
      <c r="P5" s="31"/>
      <c r="Q5" s="31"/>
    </row>
    <row r="6" spans="1:22" ht="47.45" customHeight="1">
      <c r="A6" s="38"/>
      <c r="B6" s="20"/>
      <c r="C6" s="221" t="s">
        <v>88</v>
      </c>
      <c r="D6" s="221"/>
      <c r="E6" s="221"/>
      <c r="F6" s="221"/>
      <c r="G6" s="221"/>
      <c r="H6" s="221"/>
      <c r="I6" s="221"/>
      <c r="J6" s="63"/>
      <c r="K6" s="64"/>
      <c r="L6" s="69"/>
      <c r="M6" s="38"/>
      <c r="N6" s="20"/>
      <c r="O6" s="38"/>
      <c r="P6" s="31"/>
      <c r="Q6" s="31"/>
      <c r="R6" s="5"/>
      <c r="S6" s="5"/>
      <c r="T6" s="5"/>
      <c r="U6" s="5"/>
      <c r="V6" s="5"/>
    </row>
    <row r="7" spans="1:22" ht="47.45" customHeight="1">
      <c r="A7" s="21"/>
      <c r="B7" s="20"/>
      <c r="C7" s="222" t="s">
        <v>13</v>
      </c>
      <c r="D7" s="222"/>
      <c r="E7" s="222"/>
      <c r="F7" s="222"/>
      <c r="G7" s="222"/>
      <c r="H7" s="222"/>
      <c r="I7" s="222"/>
      <c r="J7" s="69"/>
      <c r="K7" s="64"/>
      <c r="L7" s="69"/>
      <c r="M7" s="20"/>
      <c r="N7" s="20"/>
      <c r="O7" s="38"/>
      <c r="P7" s="31"/>
      <c r="Q7" s="31"/>
      <c r="R7" s="5"/>
      <c r="S7" s="5"/>
      <c r="T7" s="5"/>
      <c r="U7" s="5"/>
      <c r="V7" s="5"/>
    </row>
    <row r="8" spans="1:22" ht="47.45" customHeight="1">
      <c r="A8" s="21"/>
      <c r="B8" s="20"/>
      <c r="C8" s="223" t="s">
        <v>89</v>
      </c>
      <c r="D8" s="224"/>
      <c r="E8" s="224"/>
      <c r="F8" s="224"/>
      <c r="G8" s="224"/>
      <c r="H8" s="224"/>
      <c r="I8" s="224"/>
      <c r="J8" s="69"/>
      <c r="K8" s="69"/>
      <c r="L8" s="63"/>
      <c r="M8" s="70"/>
      <c r="N8" s="20"/>
      <c r="O8" s="38"/>
      <c r="P8" s="31"/>
      <c r="Q8" s="31"/>
      <c r="R8" s="5"/>
      <c r="S8" s="5"/>
      <c r="T8" s="5"/>
      <c r="U8" s="5"/>
      <c r="V8" s="5"/>
    </row>
    <row r="9" spans="1:22" ht="47.45" customHeight="1">
      <c r="A9" s="21"/>
      <c r="B9" s="99" t="s">
        <v>16</v>
      </c>
      <c r="C9" s="98"/>
      <c r="D9" s="98"/>
      <c r="G9" s="95"/>
      <c r="H9" s="72"/>
      <c r="I9" s="73"/>
      <c r="J9" s="71"/>
      <c r="K9" s="72"/>
      <c r="L9" s="73"/>
      <c r="M9" s="74"/>
      <c r="N9" s="74"/>
      <c r="O9" s="21"/>
      <c r="P9" s="21"/>
      <c r="Q9" s="31"/>
      <c r="R9" s="5"/>
      <c r="S9" s="5"/>
      <c r="T9" s="5"/>
      <c r="U9" s="5"/>
      <c r="V9" s="5"/>
    </row>
    <row r="10" spans="1:22" ht="38.450000000000003" customHeight="1">
      <c r="A10" s="21"/>
      <c r="B10" s="151">
        <v>1</v>
      </c>
      <c r="C10" s="152" t="s">
        <v>0</v>
      </c>
      <c r="D10" s="153" t="s">
        <v>78</v>
      </c>
      <c r="E10" s="192">
        <v>90</v>
      </c>
      <c r="F10" s="105"/>
      <c r="G10" s="95"/>
      <c r="K10" s="72"/>
      <c r="L10" s="73"/>
      <c r="M10" s="74"/>
      <c r="N10" s="74"/>
      <c r="O10" s="74"/>
      <c r="P10" s="74"/>
      <c r="Q10" s="31"/>
      <c r="R10" s="5"/>
      <c r="S10" s="5"/>
      <c r="T10" s="5"/>
      <c r="U10" s="5"/>
      <c r="V10" s="5"/>
    </row>
    <row r="11" spans="1:22" ht="38.450000000000003" customHeight="1">
      <c r="A11" s="21"/>
      <c r="B11" s="154">
        <v>2</v>
      </c>
      <c r="C11" s="124" t="s">
        <v>1</v>
      </c>
      <c r="D11" s="132" t="s">
        <v>8</v>
      </c>
      <c r="E11" s="193" t="s">
        <v>14</v>
      </c>
      <c r="F11" s="96"/>
      <c r="G11" s="97"/>
      <c r="K11" s="72"/>
      <c r="L11" s="73"/>
      <c r="M11" s="76"/>
      <c r="N11" s="74"/>
      <c r="O11" s="74"/>
      <c r="P11" s="74"/>
      <c r="Q11" s="31"/>
      <c r="R11" s="5"/>
      <c r="S11" s="5"/>
      <c r="T11" s="5"/>
      <c r="U11" s="5"/>
      <c r="V11" s="5"/>
    </row>
    <row r="12" spans="1:22" ht="38.450000000000003" customHeight="1">
      <c r="A12" s="21"/>
      <c r="B12" s="154">
        <v>3</v>
      </c>
      <c r="C12" s="124" t="s">
        <v>15</v>
      </c>
      <c r="D12" s="132" t="s">
        <v>25</v>
      </c>
      <c r="E12" s="193">
        <v>25</v>
      </c>
      <c r="F12" s="96"/>
      <c r="H12" s="72"/>
      <c r="I12" s="73"/>
      <c r="J12" s="71"/>
      <c r="K12" s="72"/>
      <c r="L12" s="73"/>
      <c r="M12" s="76"/>
      <c r="N12" s="74"/>
      <c r="O12" s="74"/>
      <c r="P12" s="74"/>
      <c r="Q12" s="29"/>
      <c r="R12" s="5"/>
      <c r="S12" s="14"/>
      <c r="T12" s="15"/>
      <c r="U12" s="5"/>
      <c r="V12" s="5"/>
    </row>
    <row r="13" spans="1:22" ht="38.450000000000003" customHeight="1">
      <c r="A13" s="21"/>
      <c r="B13" s="127">
        <v>4</v>
      </c>
      <c r="C13" s="155" t="s">
        <v>26</v>
      </c>
      <c r="D13" s="133" t="s">
        <v>6</v>
      </c>
      <c r="E13" s="193">
        <v>2.7</v>
      </c>
      <c r="F13" s="96"/>
      <c r="K13" s="72"/>
      <c r="L13" s="73"/>
      <c r="M13" s="77"/>
      <c r="N13" s="75"/>
      <c r="O13" s="74"/>
      <c r="P13" s="74"/>
      <c r="Q13" s="37"/>
      <c r="U13" s="5"/>
      <c r="V13" s="5"/>
    </row>
    <row r="14" spans="1:22" ht="38.450000000000003" customHeight="1">
      <c r="A14" s="21"/>
      <c r="B14" s="154">
        <v>4</v>
      </c>
      <c r="C14" s="156" t="s">
        <v>2</v>
      </c>
      <c r="D14" s="132" t="s">
        <v>7</v>
      </c>
      <c r="E14" s="194">
        <f>E10*E12*2.7*1.1/1000</f>
        <v>6.682500000000001</v>
      </c>
      <c r="F14" s="5"/>
      <c r="K14" s="72"/>
      <c r="L14" s="73"/>
      <c r="M14" s="77"/>
      <c r="N14" s="75"/>
      <c r="O14" s="54"/>
      <c r="P14" s="74"/>
      <c r="Q14" s="37"/>
      <c r="U14" s="5"/>
      <c r="V14" s="5"/>
    </row>
    <row r="15" spans="1:22" ht="38.450000000000003" customHeight="1">
      <c r="A15" s="21"/>
      <c r="B15" s="157">
        <v>5</v>
      </c>
      <c r="C15" s="156" t="s">
        <v>24</v>
      </c>
      <c r="D15" s="133" t="s">
        <v>19</v>
      </c>
      <c r="E15" s="195">
        <f>E36</f>
        <v>14</v>
      </c>
      <c r="K15" s="72"/>
      <c r="L15" s="73"/>
      <c r="M15" s="77"/>
      <c r="N15" s="75"/>
      <c r="O15" s="57"/>
      <c r="P15" s="74"/>
      <c r="Q15" s="37"/>
      <c r="U15" s="5"/>
      <c r="V15" s="5"/>
    </row>
    <row r="16" spans="1:22" ht="38.450000000000003" customHeight="1">
      <c r="A16" s="21"/>
      <c r="B16" s="158">
        <v>6</v>
      </c>
      <c r="C16" s="159" t="s">
        <v>49</v>
      </c>
      <c r="D16" s="134" t="s">
        <v>23</v>
      </c>
      <c r="E16" s="196">
        <f>E15*E14</f>
        <v>93.555000000000007</v>
      </c>
      <c r="F16" s="100"/>
      <c r="H16" s="72"/>
      <c r="I16" s="73" t="s">
        <v>9</v>
      </c>
      <c r="J16" s="71"/>
      <c r="K16" s="72"/>
      <c r="L16" s="73"/>
      <c r="M16" s="77"/>
      <c r="N16" s="75"/>
      <c r="O16" s="68"/>
      <c r="P16" s="74"/>
      <c r="Q16" s="37"/>
      <c r="U16" s="5"/>
      <c r="V16" s="5"/>
    </row>
    <row r="17" spans="1:31" ht="33.6" customHeight="1">
      <c r="A17" s="21"/>
      <c r="F17" s="100"/>
      <c r="H17" s="72"/>
      <c r="I17" s="73" t="s">
        <v>10</v>
      </c>
      <c r="J17" s="71"/>
      <c r="K17" s="20"/>
      <c r="L17" s="59"/>
      <c r="M17" s="52"/>
      <c r="N17" s="50"/>
      <c r="O17" s="37"/>
      <c r="P17" s="37"/>
      <c r="Q17" s="37"/>
      <c r="U17" s="15"/>
      <c r="V17" s="4"/>
    </row>
    <row r="18" spans="1:31" ht="39.950000000000003" customHeight="1">
      <c r="A18" s="20"/>
      <c r="B18" s="101" t="s">
        <v>17</v>
      </c>
      <c r="E18" s="103"/>
      <c r="F18" s="100"/>
      <c r="G18" s="37"/>
      <c r="H18" s="20"/>
      <c r="I18" s="20"/>
      <c r="J18" s="20"/>
      <c r="K18" s="20"/>
      <c r="L18" s="29"/>
      <c r="M18" s="48"/>
      <c r="N18" s="48"/>
      <c r="O18" s="37"/>
      <c r="U18" s="4"/>
      <c r="V18" s="4"/>
    </row>
    <row r="19" spans="1:31" ht="35.25" customHeight="1">
      <c r="A19" s="39"/>
      <c r="B19" s="128">
        <v>7</v>
      </c>
      <c r="C19" s="141" t="s">
        <v>18</v>
      </c>
      <c r="D19" s="142" t="s">
        <v>19</v>
      </c>
      <c r="E19" s="197">
        <v>5</v>
      </c>
      <c r="F19" s="100"/>
      <c r="G19" s="37"/>
      <c r="H19" s="78"/>
      <c r="I19" s="78"/>
      <c r="J19" s="78"/>
      <c r="K19" s="78"/>
      <c r="L19" s="81"/>
      <c r="M19" s="80"/>
      <c r="N19" s="80"/>
      <c r="O19" s="37"/>
      <c r="P19" s="34"/>
      <c r="Q19" s="30"/>
      <c r="R19" s="10"/>
      <c r="S19" s="5"/>
      <c r="T19" s="5"/>
      <c r="U19" s="4"/>
      <c r="V19" s="4"/>
    </row>
    <row r="20" spans="1:31" ht="30" customHeight="1">
      <c r="A20" s="39"/>
      <c r="B20" s="144">
        <v>8</v>
      </c>
      <c r="C20" s="8" t="s">
        <v>20</v>
      </c>
      <c r="D20" s="145" t="s">
        <v>21</v>
      </c>
      <c r="E20" s="138">
        <f>E19*50</f>
        <v>250</v>
      </c>
      <c r="F20" s="100"/>
      <c r="G20" s="37"/>
      <c r="H20" s="78"/>
      <c r="I20" s="78"/>
      <c r="J20" s="78"/>
      <c r="K20" s="78"/>
      <c r="L20" s="79"/>
      <c r="M20" s="82"/>
      <c r="N20" s="82"/>
      <c r="O20" s="79"/>
      <c r="P20" s="34"/>
      <c r="Q20" s="30"/>
      <c r="R20" s="16"/>
      <c r="S20" s="7"/>
      <c r="T20" s="7"/>
      <c r="U20" s="4"/>
      <c r="V20" s="4"/>
    </row>
    <row r="21" spans="1:31" ht="30" customHeight="1">
      <c r="A21" s="39"/>
      <c r="B21" s="160">
        <v>9</v>
      </c>
      <c r="C21" s="161" t="s">
        <v>22</v>
      </c>
      <c r="D21" s="162" t="s">
        <v>23</v>
      </c>
      <c r="E21" s="163">
        <f>E20*28*1.16* 1.2/1000</f>
        <v>9.743999999999998</v>
      </c>
      <c r="F21" s="100"/>
      <c r="G21" s="111"/>
      <c r="H21" s="78"/>
      <c r="I21" s="78"/>
      <c r="J21" s="78"/>
      <c r="K21" s="78"/>
      <c r="L21" s="91"/>
      <c r="M21" s="92"/>
      <c r="N21" s="92"/>
      <c r="O21" s="93"/>
      <c r="P21" s="94"/>
      <c r="Q21" s="30"/>
      <c r="R21" s="11"/>
      <c r="S21" s="8"/>
      <c r="T21" s="8"/>
      <c r="U21" s="4"/>
      <c r="V21" s="4"/>
    </row>
    <row r="22" spans="1:31" ht="30" customHeight="1">
      <c r="A22" s="21"/>
      <c r="F22" s="108"/>
      <c r="G22" s="37"/>
      <c r="H22" s="78"/>
      <c r="I22" s="78"/>
      <c r="J22" s="78"/>
      <c r="K22" s="78"/>
      <c r="L22" s="83"/>
      <c r="M22" s="84"/>
      <c r="N22" s="85"/>
      <c r="O22" s="37"/>
      <c r="P22" s="34"/>
      <c r="Q22" s="30"/>
      <c r="R22" s="10"/>
      <c r="S22" s="6"/>
      <c r="T22" s="6"/>
      <c r="U22" s="4"/>
      <c r="V22" s="4"/>
    </row>
    <row r="23" spans="1:31" ht="30" customHeight="1">
      <c r="A23" s="21"/>
      <c r="B23" s="101" t="s">
        <v>27</v>
      </c>
      <c r="C23" s="3"/>
      <c r="D23" s="3"/>
      <c r="E23" s="3"/>
      <c r="G23" s="112"/>
      <c r="H23" s="78"/>
      <c r="I23" s="78"/>
      <c r="J23" s="78"/>
      <c r="K23" s="78"/>
      <c r="L23" s="78"/>
      <c r="M23" s="89"/>
      <c r="N23" s="90"/>
      <c r="O23" s="37"/>
      <c r="P23" s="34"/>
      <c r="Q23" s="30"/>
      <c r="R23" s="10"/>
      <c r="S23" s="6"/>
      <c r="T23" s="6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 s="21"/>
      <c r="B24" s="142">
        <v>10</v>
      </c>
      <c r="C24" s="141" t="s">
        <v>28</v>
      </c>
      <c r="D24" s="142" t="s">
        <v>5</v>
      </c>
      <c r="E24" s="150">
        <v>300</v>
      </c>
      <c r="F24" s="143"/>
      <c r="G24" s="113"/>
      <c r="H24" s="78"/>
      <c r="I24" s="78"/>
      <c r="J24" s="78"/>
      <c r="K24" s="78"/>
      <c r="L24" s="86"/>
      <c r="M24" s="87"/>
      <c r="N24" s="88"/>
      <c r="O24" s="37"/>
      <c r="P24" s="34"/>
      <c r="Q24" s="30"/>
      <c r="R24" s="13"/>
      <c r="S24" s="6"/>
      <c r="T24" s="6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B25" s="145">
        <v>11</v>
      </c>
      <c r="C25" s="8" t="s">
        <v>29</v>
      </c>
      <c r="D25" s="145" t="s">
        <v>30</v>
      </c>
      <c r="E25" s="198">
        <f>E24/50</f>
        <v>6</v>
      </c>
      <c r="F25" s="143"/>
      <c r="G25" s="59"/>
      <c r="H25" s="78"/>
      <c r="I25" s="78"/>
      <c r="J25" s="78"/>
      <c r="K25" s="78"/>
      <c r="L25" s="182"/>
      <c r="M25" s="225" t="s">
        <v>92</v>
      </c>
      <c r="N25" s="226"/>
      <c r="O25" s="227"/>
      <c r="P25" s="34"/>
      <c r="Q25" s="30"/>
      <c r="R25" s="10"/>
      <c r="S25" s="6"/>
      <c r="T25" s="6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 s="21"/>
      <c r="B26" s="145">
        <v>12</v>
      </c>
      <c r="C26" s="8" t="s">
        <v>31</v>
      </c>
      <c r="D26" s="145" t="s">
        <v>30</v>
      </c>
      <c r="E26" s="198">
        <f>E25*1.3</f>
        <v>7.8000000000000007</v>
      </c>
      <c r="F26" s="143"/>
      <c r="G26" s="114"/>
      <c r="H26" s="78"/>
      <c r="I26" s="78"/>
      <c r="J26" s="78"/>
      <c r="K26" s="78"/>
      <c r="L26" s="183"/>
      <c r="M26" s="228" t="s">
        <v>93</v>
      </c>
      <c r="N26" s="229"/>
      <c r="O26" s="230"/>
      <c r="P26" s="34"/>
      <c r="Q26" s="30"/>
      <c r="R26" s="10"/>
      <c r="S26" s="5"/>
      <c r="T26" s="5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21"/>
      <c r="B27" s="147">
        <v>13</v>
      </c>
      <c r="C27" s="119" t="s">
        <v>75</v>
      </c>
      <c r="D27" s="147" t="s">
        <v>30</v>
      </c>
      <c r="E27" s="199" t="s">
        <v>87</v>
      </c>
      <c r="F27" s="146"/>
      <c r="G27" s="21"/>
      <c r="H27" s="20"/>
      <c r="I27" s="20"/>
      <c r="J27" s="20"/>
      <c r="K27" s="20"/>
      <c r="L27" s="184"/>
      <c r="M27" s="188" t="s">
        <v>94</v>
      </c>
      <c r="N27" s="190" t="s">
        <v>70</v>
      </c>
      <c r="O27" s="189">
        <v>1.9</v>
      </c>
      <c r="P27" s="34"/>
      <c r="Q27" s="30"/>
      <c r="R27" s="13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21"/>
      <c r="B28" s="147">
        <v>14</v>
      </c>
      <c r="C28" s="119" t="s">
        <v>76</v>
      </c>
      <c r="D28" s="147" t="s">
        <v>30</v>
      </c>
      <c r="E28" s="199">
        <v>1.82</v>
      </c>
      <c r="F28" s="146"/>
      <c r="G28" s="61"/>
      <c r="H28" s="219" t="s">
        <v>84</v>
      </c>
      <c r="I28" s="219"/>
      <c r="J28" s="20"/>
      <c r="K28" s="20"/>
      <c r="L28" s="184"/>
      <c r="M28" s="186" t="s">
        <v>95</v>
      </c>
      <c r="N28" s="191" t="s">
        <v>70</v>
      </c>
      <c r="O28" s="187">
        <v>4.9000000000000004</v>
      </c>
      <c r="P28" s="34"/>
      <c r="Q28" s="30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21"/>
      <c r="B29" s="147">
        <v>15</v>
      </c>
      <c r="C29" s="119" t="s">
        <v>77</v>
      </c>
      <c r="D29" s="147" t="s">
        <v>74</v>
      </c>
      <c r="E29" s="200">
        <f>E25/E28</f>
        <v>3.2967032967032965</v>
      </c>
      <c r="F29" s="201">
        <v>4</v>
      </c>
      <c r="G29" s="61"/>
      <c r="H29" s="176" t="s">
        <v>5</v>
      </c>
      <c r="I29" s="204">
        <v>300</v>
      </c>
      <c r="J29" s="20"/>
      <c r="K29" s="20"/>
      <c r="L29" s="185"/>
      <c r="M29" s="179"/>
      <c r="N29" s="179"/>
      <c r="O29" s="178"/>
      <c r="P29" s="34"/>
      <c r="Q29" s="30"/>
      <c r="R29" s="10"/>
      <c r="S29" s="4"/>
      <c r="T29" s="4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21"/>
      <c r="B30" s="145">
        <v>16</v>
      </c>
      <c r="C30" s="119" t="s">
        <v>91</v>
      </c>
      <c r="D30" s="147" t="s">
        <v>33</v>
      </c>
      <c r="E30" s="202">
        <v>3.06</v>
      </c>
      <c r="F30" s="16"/>
      <c r="G30" s="22"/>
      <c r="H30" s="175" t="s">
        <v>85</v>
      </c>
      <c r="I30" s="205">
        <v>2</v>
      </c>
      <c r="J30" s="20"/>
      <c r="K30" s="20"/>
      <c r="L30" s="180"/>
      <c r="M30" s="181"/>
      <c r="N30" s="179"/>
      <c r="O30" s="179"/>
      <c r="P30" s="34"/>
      <c r="Q30" s="30"/>
      <c r="R30" s="4"/>
      <c r="S30" s="4"/>
      <c r="T30" s="5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21"/>
      <c r="B31" s="149">
        <v>17</v>
      </c>
      <c r="C31" s="148" t="s">
        <v>32</v>
      </c>
      <c r="D31" s="149" t="s">
        <v>23</v>
      </c>
      <c r="E31" s="203">
        <f>E25*F29</f>
        <v>24</v>
      </c>
      <c r="F31" s="143"/>
      <c r="G31" s="22"/>
      <c r="H31" s="20"/>
      <c r="I31" s="20"/>
      <c r="J31" s="20"/>
      <c r="K31" s="20"/>
      <c r="L31" s="51"/>
      <c r="M31" s="220" t="s">
        <v>86</v>
      </c>
      <c r="N31" s="220"/>
      <c r="O31" s="37"/>
      <c r="P31" s="34"/>
      <c r="Q31" s="30"/>
      <c r="R31" s="10"/>
      <c r="S31" s="4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A32" s="21"/>
      <c r="G32" s="22"/>
      <c r="H32" s="20"/>
      <c r="I32" s="20"/>
      <c r="J32" s="20"/>
      <c r="K32" s="20"/>
      <c r="L32" s="48"/>
      <c r="M32" s="48"/>
      <c r="N32" s="48"/>
      <c r="O32" s="37"/>
      <c r="P32" s="34"/>
      <c r="Q32" s="30"/>
      <c r="R32" s="16"/>
      <c r="S32" s="4"/>
      <c r="T32" s="5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43.5" customHeight="1">
      <c r="A33" s="21"/>
      <c r="B33" s="115" t="s">
        <v>34</v>
      </c>
      <c r="C33" s="106"/>
      <c r="D33" s="102"/>
      <c r="E33" s="104"/>
      <c r="F33" s="109"/>
      <c r="G33" s="22"/>
      <c r="H33" s="20"/>
      <c r="I33" s="20"/>
      <c r="J33" s="20"/>
      <c r="K33" s="20"/>
      <c r="L33" s="50"/>
      <c r="M33" s="48"/>
      <c r="N33" s="48"/>
      <c r="O33" s="37"/>
      <c r="P33" s="34"/>
      <c r="Q33" s="30"/>
      <c r="R33" s="11"/>
      <c r="S33" s="5"/>
      <c r="T33" s="5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21"/>
      <c r="B34" s="170">
        <v>18</v>
      </c>
      <c r="C34" s="169" t="s">
        <v>35</v>
      </c>
      <c r="D34" s="129" t="s">
        <v>23</v>
      </c>
      <c r="E34" s="206">
        <f>E16+E21-E31</f>
        <v>79.299000000000007</v>
      </c>
      <c r="F34" s="164"/>
      <c r="G34" s="22"/>
      <c r="H34" s="20"/>
      <c r="I34" s="20"/>
      <c r="J34" s="20"/>
      <c r="K34" s="20"/>
      <c r="L34" s="49"/>
      <c r="M34" s="54"/>
      <c r="N34" s="54"/>
      <c r="O34" s="37"/>
      <c r="P34" s="34"/>
      <c r="Q34" s="30"/>
      <c r="R34" s="10"/>
      <c r="S34" s="5"/>
      <c r="T34" s="5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21"/>
      <c r="B35" s="147">
        <v>19</v>
      </c>
      <c r="C35" s="165" t="s">
        <v>38</v>
      </c>
      <c r="D35" s="130" t="s">
        <v>39</v>
      </c>
      <c r="E35" s="207" t="s">
        <v>37</v>
      </c>
      <c r="F35" s="110"/>
      <c r="G35" s="22"/>
      <c r="H35" s="20"/>
      <c r="I35" s="20"/>
      <c r="J35" s="20"/>
      <c r="K35" s="20"/>
      <c r="L35" s="49"/>
      <c r="M35" s="54"/>
      <c r="N35" s="54"/>
      <c r="O35" s="37"/>
      <c r="P35" s="34"/>
      <c r="Q35" s="30"/>
      <c r="R35" s="10"/>
      <c r="S35" s="5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21"/>
      <c r="B36" s="147">
        <v>20</v>
      </c>
      <c r="C36" s="166" t="s">
        <v>40</v>
      </c>
      <c r="D36" s="131" t="s">
        <v>36</v>
      </c>
      <c r="E36" s="207">
        <v>14</v>
      </c>
      <c r="F36" s="37"/>
      <c r="G36" s="62"/>
      <c r="H36" s="62"/>
      <c r="I36" s="20"/>
      <c r="J36" s="20"/>
      <c r="K36" s="20"/>
      <c r="L36" s="56"/>
      <c r="M36" s="55"/>
      <c r="N36" s="57"/>
      <c r="O36" s="37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38"/>
      <c r="B37" s="147">
        <v>21</v>
      </c>
      <c r="C37" s="166" t="s">
        <v>46</v>
      </c>
      <c r="D37" s="131" t="s">
        <v>47</v>
      </c>
      <c r="E37" s="207">
        <v>2</v>
      </c>
      <c r="F37" s="109"/>
      <c r="G37" s="22"/>
      <c r="H37" s="20"/>
      <c r="I37" s="20"/>
      <c r="J37" s="20"/>
      <c r="K37" s="20"/>
      <c r="L37" s="20"/>
      <c r="M37" s="38"/>
      <c r="N37" s="39"/>
      <c r="O37" s="37"/>
      <c r="U37" s="5"/>
      <c r="V37" s="5"/>
    </row>
    <row r="38" spans="1:31" ht="30" customHeight="1">
      <c r="A38" s="38"/>
      <c r="B38" s="147">
        <v>22</v>
      </c>
      <c r="C38" s="167" t="s">
        <v>41</v>
      </c>
      <c r="D38" s="132" t="s">
        <v>3</v>
      </c>
      <c r="E38" s="208" t="s">
        <v>45</v>
      </c>
      <c r="F38" s="109"/>
      <c r="G38" s="100"/>
      <c r="H38" s="20"/>
      <c r="I38" s="20"/>
      <c r="J38" s="20"/>
      <c r="K38" s="20"/>
      <c r="L38" s="51"/>
      <c r="M38" s="52"/>
      <c r="N38" s="50"/>
      <c r="O38" s="37"/>
      <c r="U38" s="5"/>
      <c r="V38" s="5"/>
    </row>
    <row r="39" spans="1:31" ht="30" customHeight="1">
      <c r="A39" s="38"/>
      <c r="B39" s="147">
        <v>23</v>
      </c>
      <c r="C39" s="167" t="s">
        <v>48</v>
      </c>
      <c r="D39" s="130" t="s">
        <v>11</v>
      </c>
      <c r="E39" s="207">
        <v>14</v>
      </c>
      <c r="F39" s="109"/>
      <c r="G39" s="60"/>
      <c r="H39" s="20"/>
      <c r="I39" s="20"/>
      <c r="J39" s="20"/>
      <c r="K39" s="20"/>
      <c r="L39" s="48"/>
      <c r="M39" s="48"/>
      <c r="N39" s="48"/>
      <c r="O39" s="37"/>
      <c r="U39" s="5"/>
      <c r="V39" s="5"/>
    </row>
    <row r="40" spans="1:31" ht="30" customHeight="1">
      <c r="A40" s="38"/>
      <c r="B40" s="147">
        <v>24</v>
      </c>
      <c r="C40" s="156" t="s">
        <v>50</v>
      </c>
      <c r="D40" s="133" t="s">
        <v>12</v>
      </c>
      <c r="E40" s="209">
        <f>E39*239</f>
        <v>3346</v>
      </c>
      <c r="F40" s="109"/>
      <c r="G40" s="22"/>
      <c r="H40" s="29"/>
      <c r="I40" s="20"/>
      <c r="J40" s="20"/>
      <c r="K40" s="20"/>
      <c r="L40" s="50"/>
      <c r="M40" s="48"/>
      <c r="N40" s="48"/>
      <c r="O40" s="37"/>
      <c r="U40" s="5"/>
      <c r="V40" s="5"/>
    </row>
    <row r="41" spans="1:31" ht="30" customHeight="1">
      <c r="A41" s="38"/>
      <c r="B41" s="147">
        <v>25</v>
      </c>
      <c r="C41" s="156" t="s">
        <v>42</v>
      </c>
      <c r="D41" s="132" t="s">
        <v>43</v>
      </c>
      <c r="E41" s="194">
        <f>E34*0.86*1000/E40</f>
        <v>20.381691572026298</v>
      </c>
      <c r="F41" s="118"/>
      <c r="G41" s="20"/>
      <c r="H41" s="20"/>
      <c r="I41" s="20"/>
      <c r="J41" s="20"/>
      <c r="K41" s="20"/>
      <c r="L41" s="49"/>
      <c r="M41" s="54"/>
      <c r="N41" s="54"/>
      <c r="O41" s="37"/>
      <c r="P41" s="34"/>
      <c r="Q41" s="30"/>
      <c r="R41" s="13"/>
      <c r="S41" s="5"/>
      <c r="T41" s="5"/>
      <c r="U41" s="5"/>
      <c r="V41" s="5"/>
    </row>
    <row r="42" spans="1:31" ht="30" customHeight="1">
      <c r="A42" s="38"/>
      <c r="B42" s="147">
        <v>26</v>
      </c>
      <c r="C42" s="168" t="s">
        <v>44</v>
      </c>
      <c r="D42" s="133" t="s">
        <v>4</v>
      </c>
      <c r="E42" s="209">
        <f>E41/14</f>
        <v>1.4558351122875928</v>
      </c>
      <c r="F42" s="109"/>
      <c r="G42" s="53"/>
      <c r="H42" s="54"/>
      <c r="I42" s="53"/>
      <c r="J42" s="53"/>
      <c r="K42" s="53"/>
      <c r="L42" s="49"/>
      <c r="M42" s="54"/>
      <c r="N42" s="54"/>
      <c r="O42" s="37"/>
      <c r="P42" s="34"/>
      <c r="Q42" s="30"/>
      <c r="R42" s="10"/>
      <c r="S42" s="5"/>
      <c r="T42" s="5"/>
      <c r="U42" s="5"/>
      <c r="V42" s="5"/>
    </row>
    <row r="43" spans="1:31" ht="30" customHeight="1">
      <c r="A43" s="38"/>
      <c r="B43" s="147">
        <v>27</v>
      </c>
      <c r="C43" s="168" t="s">
        <v>64</v>
      </c>
      <c r="D43" s="133" t="s">
        <v>23</v>
      </c>
      <c r="E43" s="210">
        <f>E34*0.8*(E36+E37)/1000</f>
        <v>1.0150272</v>
      </c>
      <c r="F43" s="53"/>
      <c r="H43" s="55"/>
      <c r="I43" s="55"/>
      <c r="J43" s="55"/>
      <c r="K43" s="55"/>
      <c r="L43" s="56"/>
      <c r="M43" s="48"/>
      <c r="N43" s="58"/>
      <c r="O43" s="47"/>
      <c r="P43" s="34"/>
      <c r="Q43" s="30"/>
      <c r="R43" s="10"/>
      <c r="S43" s="5"/>
      <c r="T43" s="5"/>
      <c r="U43" s="5"/>
      <c r="V43" s="5"/>
    </row>
    <row r="44" spans="1:31" ht="30" customHeight="1">
      <c r="A44" s="38"/>
      <c r="B44" s="149">
        <v>28</v>
      </c>
      <c r="C44" s="161" t="s">
        <v>79</v>
      </c>
      <c r="D44" s="134" t="s">
        <v>80</v>
      </c>
      <c r="E44" s="211">
        <f>E34/E15</f>
        <v>5.6642142857142863</v>
      </c>
      <c r="F44" s="212">
        <v>10</v>
      </c>
      <c r="H44" s="40"/>
      <c r="I44" s="38"/>
      <c r="J44" s="38"/>
      <c r="K44" s="38"/>
      <c r="L44" s="39"/>
      <c r="M44" s="38"/>
      <c r="N44" s="44"/>
      <c r="O44" s="45"/>
      <c r="P44" s="34"/>
      <c r="Q44" s="30"/>
      <c r="R44" s="13"/>
      <c r="S44" s="5"/>
      <c r="T44" s="5"/>
      <c r="U44" s="5"/>
      <c r="V44" s="5"/>
    </row>
    <row r="45" spans="1:31" ht="30" customHeight="1">
      <c r="A45" s="21"/>
      <c r="G45" s="50"/>
      <c r="H45" s="40"/>
      <c r="I45" s="38"/>
      <c r="J45" s="38"/>
      <c r="K45" s="38"/>
      <c r="L45" s="39"/>
      <c r="M45" s="36"/>
      <c r="N45" s="38"/>
      <c r="O45" s="20"/>
      <c r="P45" s="20"/>
      <c r="Q45" s="30"/>
      <c r="R45" s="10"/>
      <c r="S45" s="5"/>
      <c r="T45" s="5"/>
      <c r="U45" s="5"/>
      <c r="V45" s="5"/>
    </row>
    <row r="46" spans="1:31" ht="30" customHeight="1">
      <c r="A46" s="21"/>
      <c r="B46" s="171" t="s">
        <v>62</v>
      </c>
      <c r="D46" s="120" t="s">
        <v>51</v>
      </c>
      <c r="E46" s="126" t="s">
        <v>59</v>
      </c>
      <c r="F46" s="127" t="s">
        <v>61</v>
      </c>
      <c r="G46" s="119"/>
      <c r="H46" s="40"/>
      <c r="I46" s="38"/>
      <c r="J46" s="38"/>
      <c r="K46" s="38"/>
      <c r="L46" s="39"/>
      <c r="M46" s="36"/>
      <c r="N46" s="43"/>
      <c r="O46" s="21"/>
      <c r="P46" s="24"/>
      <c r="Q46" s="30"/>
      <c r="R46" s="10"/>
      <c r="S46" s="5"/>
      <c r="T46" s="5"/>
      <c r="U46" s="5"/>
      <c r="V46" s="5"/>
    </row>
    <row r="47" spans="1:31" ht="30" customHeight="1">
      <c r="A47" s="21"/>
      <c r="B47" s="170"/>
      <c r="C47" s="135" t="s">
        <v>97</v>
      </c>
      <c r="D47" s="213">
        <v>230</v>
      </c>
      <c r="E47" s="231">
        <v>100</v>
      </c>
      <c r="F47" s="234">
        <f t="shared" ref="F47:F57" si="0">D47*E47/100</f>
        <v>230</v>
      </c>
      <c r="G47" s="119"/>
      <c r="H47" s="42"/>
      <c r="I47" s="22"/>
      <c r="J47" s="22"/>
      <c r="K47" s="22"/>
      <c r="L47" s="23"/>
      <c r="M47" s="38"/>
      <c r="N47" s="38"/>
      <c r="O47" s="20"/>
      <c r="P47" s="20"/>
      <c r="Q47" s="31"/>
      <c r="R47" s="5"/>
      <c r="S47" s="5"/>
      <c r="T47" s="5"/>
      <c r="U47" s="5"/>
      <c r="V47" s="5"/>
    </row>
    <row r="48" spans="1:31" ht="30" customHeight="1">
      <c r="A48" s="21"/>
      <c r="B48" s="147">
        <v>30</v>
      </c>
      <c r="C48" s="136" t="s">
        <v>96</v>
      </c>
      <c r="D48" s="214">
        <v>650</v>
      </c>
      <c r="E48" s="232">
        <v>100</v>
      </c>
      <c r="F48" s="195">
        <f t="shared" si="0"/>
        <v>650</v>
      </c>
      <c r="G48" s="119"/>
      <c r="H48" s="42"/>
      <c r="I48" s="22"/>
      <c r="J48" s="22"/>
      <c r="K48" s="22"/>
      <c r="L48" s="23"/>
      <c r="M48" s="38"/>
      <c r="N48" s="38"/>
      <c r="O48" s="20"/>
      <c r="P48" s="20"/>
      <c r="Q48" s="31"/>
      <c r="R48" s="5"/>
    </row>
    <row r="49" spans="1:18" ht="30" customHeight="1">
      <c r="A49" s="20"/>
      <c r="B49" s="147">
        <v>31</v>
      </c>
      <c r="C49" s="136" t="s">
        <v>52</v>
      </c>
      <c r="D49" s="214">
        <v>160</v>
      </c>
      <c r="E49" s="232">
        <v>40</v>
      </c>
      <c r="F49" s="195">
        <f t="shared" si="0"/>
        <v>64</v>
      </c>
      <c r="G49" s="121"/>
      <c r="H49" s="42"/>
      <c r="I49" s="46"/>
      <c r="J49" s="116"/>
      <c r="K49" s="116"/>
      <c r="L49" s="23"/>
      <c r="M49" s="23"/>
      <c r="N49" s="38"/>
      <c r="O49" s="20"/>
      <c r="P49" s="20"/>
      <c r="Q49" s="31"/>
      <c r="R49" s="5"/>
    </row>
    <row r="50" spans="1:18" ht="30" customHeight="1">
      <c r="A50" s="20"/>
      <c r="B50" s="147">
        <v>32</v>
      </c>
      <c r="C50" s="136" t="s">
        <v>53</v>
      </c>
      <c r="D50" s="218">
        <v>190</v>
      </c>
      <c r="E50" s="233">
        <v>20</v>
      </c>
      <c r="F50" s="195">
        <f t="shared" si="0"/>
        <v>38</v>
      </c>
      <c r="G50" s="122"/>
      <c r="H50" s="20"/>
      <c r="I50" s="33"/>
      <c r="J50" s="67"/>
      <c r="K50" s="67"/>
      <c r="L50" s="38"/>
      <c r="M50" s="38"/>
      <c r="N50" s="38"/>
      <c r="O50" s="38"/>
      <c r="P50" s="20"/>
      <c r="Q50" s="31"/>
      <c r="R50" s="5"/>
    </row>
    <row r="51" spans="1:18" ht="30" customHeight="1">
      <c r="A51" s="21"/>
      <c r="B51" s="147">
        <v>33</v>
      </c>
      <c r="C51" s="136" t="s">
        <v>54</v>
      </c>
      <c r="D51" s="214">
        <v>200</v>
      </c>
      <c r="E51" s="233">
        <v>30</v>
      </c>
      <c r="F51" s="195">
        <f t="shared" si="0"/>
        <v>60</v>
      </c>
      <c r="G51" s="123"/>
      <c r="H51" s="21"/>
      <c r="I51" s="20"/>
      <c r="J51" s="21"/>
      <c r="K51" s="21"/>
      <c r="L51" s="21"/>
      <c r="M51" s="21"/>
      <c r="N51" s="21"/>
      <c r="O51" s="22"/>
      <c r="P51" s="35"/>
      <c r="Q51" s="18"/>
      <c r="R51" s="5"/>
    </row>
    <row r="52" spans="1:18" ht="30" customHeight="1">
      <c r="A52" s="21"/>
      <c r="B52" s="147">
        <v>34</v>
      </c>
      <c r="C52" s="136" t="s">
        <v>55</v>
      </c>
      <c r="D52" s="215">
        <v>230</v>
      </c>
      <c r="E52" s="233">
        <v>30</v>
      </c>
      <c r="F52" s="195">
        <f t="shared" si="0"/>
        <v>69</v>
      </c>
      <c r="G52" s="124"/>
      <c r="H52" s="21"/>
      <c r="I52" s="20"/>
      <c r="J52" s="21"/>
      <c r="K52" s="21"/>
      <c r="L52" s="21"/>
      <c r="M52" s="26"/>
      <c r="N52" s="26"/>
      <c r="O52" s="27"/>
      <c r="P52" s="19"/>
      <c r="Q52" s="17"/>
      <c r="R52" s="5"/>
    </row>
    <row r="53" spans="1:18" ht="30" customHeight="1">
      <c r="A53" s="21"/>
      <c r="B53" s="147">
        <v>35</v>
      </c>
      <c r="C53" s="136" t="s">
        <v>56</v>
      </c>
      <c r="D53" s="214">
        <v>240</v>
      </c>
      <c r="E53" s="232">
        <v>80</v>
      </c>
      <c r="F53" s="195">
        <f t="shared" si="0"/>
        <v>192</v>
      </c>
      <c r="G53" s="35"/>
      <c r="H53" s="21"/>
      <c r="I53" s="20"/>
      <c r="J53" s="21"/>
      <c r="K53" s="21"/>
      <c r="L53" s="21"/>
      <c r="M53" s="26"/>
      <c r="N53" s="26"/>
      <c r="O53" s="27"/>
      <c r="P53" s="19"/>
      <c r="Q53" s="17"/>
      <c r="R53" s="5"/>
    </row>
    <row r="54" spans="1:18" ht="30" customHeight="1">
      <c r="A54" s="21"/>
      <c r="B54" s="147">
        <v>36</v>
      </c>
      <c r="C54" s="136" t="s">
        <v>57</v>
      </c>
      <c r="D54" s="214">
        <v>420</v>
      </c>
      <c r="E54" s="232">
        <v>0</v>
      </c>
      <c r="F54" s="195">
        <f t="shared" si="0"/>
        <v>0</v>
      </c>
      <c r="G54" s="125"/>
      <c r="H54" s="21"/>
      <c r="I54" s="20"/>
      <c r="J54" s="21"/>
      <c r="K54" s="21"/>
      <c r="L54" s="21"/>
      <c r="M54" s="26"/>
      <c r="N54" s="26"/>
      <c r="O54" s="27"/>
      <c r="P54" s="19"/>
      <c r="Q54" s="17"/>
      <c r="R54" s="5"/>
    </row>
    <row r="55" spans="1:18" ht="30" customHeight="1">
      <c r="A55" s="21"/>
      <c r="B55" s="147">
        <v>37</v>
      </c>
      <c r="C55" s="136" t="s">
        <v>58</v>
      </c>
      <c r="D55" s="214">
        <v>700</v>
      </c>
      <c r="E55" s="232">
        <v>100</v>
      </c>
      <c r="F55" s="195">
        <f t="shared" si="0"/>
        <v>700</v>
      </c>
      <c r="G55" s="35"/>
      <c r="H55" s="21"/>
      <c r="I55" s="20"/>
      <c r="J55" s="21"/>
      <c r="K55" s="21"/>
      <c r="L55" s="21"/>
      <c r="M55" s="26"/>
      <c r="N55" s="26"/>
      <c r="O55" s="27"/>
      <c r="P55" s="19"/>
      <c r="Q55" s="17"/>
      <c r="R55" s="5"/>
    </row>
    <row r="56" spans="1:18" ht="30" customHeight="1">
      <c r="A56" s="21"/>
      <c r="B56" s="147">
        <v>38</v>
      </c>
      <c r="C56" s="136" t="s">
        <v>66</v>
      </c>
      <c r="D56" s="214">
        <v>2000</v>
      </c>
      <c r="E56" s="232">
        <v>100</v>
      </c>
      <c r="F56" s="195">
        <f t="shared" si="0"/>
        <v>2000</v>
      </c>
      <c r="G56" s="35"/>
      <c r="H56" s="21"/>
      <c r="I56" s="20"/>
      <c r="J56" s="21"/>
      <c r="K56" s="21"/>
      <c r="L56" s="21"/>
      <c r="M56" s="26"/>
      <c r="N56" s="26"/>
      <c r="O56" s="27"/>
      <c r="P56" s="19"/>
      <c r="Q56" s="17"/>
      <c r="R56" s="5"/>
    </row>
    <row r="57" spans="1:18" ht="30" customHeight="1">
      <c r="A57" s="21"/>
      <c r="B57" s="147">
        <v>39</v>
      </c>
      <c r="C57" s="137" t="s">
        <v>60</v>
      </c>
      <c r="D57" s="216">
        <v>3285</v>
      </c>
      <c r="E57" s="232">
        <v>100</v>
      </c>
      <c r="F57" s="195">
        <f t="shared" si="0"/>
        <v>3285</v>
      </c>
      <c r="I57" s="20"/>
      <c r="J57" s="21"/>
      <c r="K57" s="21"/>
      <c r="L57" s="21"/>
      <c r="M57" s="26"/>
      <c r="N57" s="26"/>
      <c r="O57" s="27"/>
      <c r="P57" s="19"/>
      <c r="Q57" s="17"/>
      <c r="R57" s="5"/>
    </row>
    <row r="58" spans="1:18" ht="30" customHeight="1">
      <c r="A58" s="21"/>
      <c r="B58" s="147">
        <v>40</v>
      </c>
      <c r="C58" s="137" t="s">
        <v>67</v>
      </c>
      <c r="D58" s="217">
        <f>E43*186*1.7</f>
        <v>320.95160063999998</v>
      </c>
      <c r="E58" s="232">
        <v>100</v>
      </c>
      <c r="F58" s="235">
        <f>D58</f>
        <v>320.95160063999998</v>
      </c>
      <c r="G58" s="23" t="s">
        <v>65</v>
      </c>
      <c r="H58" s="18" t="s">
        <v>99</v>
      </c>
      <c r="I58" s="20"/>
      <c r="J58" s="21"/>
      <c r="K58" s="21"/>
      <c r="L58" s="21"/>
      <c r="M58" s="26"/>
      <c r="N58" s="21"/>
      <c r="O58" s="27"/>
      <c r="P58" s="19"/>
      <c r="Q58" s="17"/>
      <c r="R58" s="5"/>
    </row>
    <row r="59" spans="1:18" ht="30" customHeight="1">
      <c r="A59" s="21"/>
      <c r="B59" s="147">
        <v>41</v>
      </c>
      <c r="C59" s="117"/>
      <c r="D59" s="107"/>
      <c r="E59" s="132" t="s">
        <v>81</v>
      </c>
      <c r="F59" s="194">
        <f>SUM(F47:F58)</f>
        <v>7608.9516006399999</v>
      </c>
      <c r="G59" s="236">
        <v>7609</v>
      </c>
      <c r="H59" s="18" t="s">
        <v>98</v>
      </c>
      <c r="I59" s="20"/>
      <c r="J59" s="21"/>
      <c r="K59" s="21"/>
      <c r="L59" s="21"/>
      <c r="M59" s="26"/>
      <c r="N59" s="26"/>
      <c r="O59" s="27"/>
      <c r="P59" s="19"/>
      <c r="Q59" s="17"/>
      <c r="R59" s="5"/>
    </row>
    <row r="60" spans="1:18" ht="30" customHeight="1">
      <c r="A60" s="21"/>
      <c r="B60" s="147">
        <v>42</v>
      </c>
      <c r="C60" s="139" t="s">
        <v>63</v>
      </c>
      <c r="D60" s="107"/>
      <c r="E60" s="132" t="s">
        <v>82</v>
      </c>
      <c r="F60" s="194">
        <f>G59/365</f>
        <v>20.846575342465755</v>
      </c>
      <c r="H60" s="21"/>
      <c r="I60" s="20"/>
      <c r="J60" s="21"/>
      <c r="K60" s="21"/>
      <c r="L60" s="21"/>
      <c r="M60" s="26"/>
      <c r="N60" s="26"/>
      <c r="O60" s="27"/>
      <c r="P60" s="19"/>
      <c r="Q60" s="17"/>
      <c r="R60" s="5"/>
    </row>
    <row r="61" spans="1:18" ht="30" customHeight="1">
      <c r="A61" s="21"/>
      <c r="B61" s="147">
        <v>43</v>
      </c>
      <c r="C61" s="137" t="s">
        <v>68</v>
      </c>
      <c r="D61" s="107"/>
      <c r="E61" s="107" t="s">
        <v>7</v>
      </c>
      <c r="F61" s="194">
        <f>(F60/10)*1.3</f>
        <v>2.710054794520548</v>
      </c>
      <c r="G61" s="237">
        <v>3</v>
      </c>
      <c r="H61" s="21"/>
      <c r="I61" s="20"/>
      <c r="J61" s="21"/>
      <c r="K61" s="21"/>
      <c r="L61" s="21"/>
      <c r="M61" s="26"/>
      <c r="N61" s="26"/>
      <c r="O61" s="27"/>
      <c r="P61" s="19"/>
      <c r="Q61" s="17"/>
      <c r="R61" s="5"/>
    </row>
    <row r="62" spans="1:18" ht="30" customHeight="1">
      <c r="A62" s="21"/>
      <c r="B62" s="147">
        <v>44</v>
      </c>
      <c r="C62" s="137" t="s">
        <v>100</v>
      </c>
      <c r="D62" s="132" t="s">
        <v>69</v>
      </c>
      <c r="E62" s="132" t="s">
        <v>70</v>
      </c>
      <c r="F62" s="238">
        <v>0.15</v>
      </c>
      <c r="G62" s="3"/>
      <c r="H62" s="26"/>
      <c r="I62" s="25"/>
      <c r="J62" s="21"/>
      <c r="K62" s="26"/>
      <c r="L62" s="21"/>
      <c r="M62" s="26"/>
      <c r="N62" s="26"/>
      <c r="O62" s="27"/>
      <c r="P62" s="19"/>
      <c r="Q62" s="17"/>
      <c r="R62" s="5"/>
    </row>
    <row r="63" spans="1:18" ht="30" customHeight="1">
      <c r="A63" s="21"/>
      <c r="B63" s="147">
        <v>45</v>
      </c>
      <c r="C63" s="137" t="s">
        <v>71</v>
      </c>
      <c r="D63" s="107"/>
      <c r="E63" s="173" t="s">
        <v>30</v>
      </c>
      <c r="F63" s="239">
        <f>G61/0.15</f>
        <v>20</v>
      </c>
      <c r="G63" s="3"/>
      <c r="H63" s="26"/>
      <c r="I63" s="25"/>
      <c r="J63" s="21"/>
      <c r="K63" s="26"/>
      <c r="L63" s="21"/>
      <c r="M63" s="26"/>
      <c r="N63" s="26"/>
      <c r="O63" s="27"/>
      <c r="P63" s="19"/>
      <c r="Q63" s="17"/>
      <c r="R63" s="5"/>
    </row>
    <row r="64" spans="1:18" ht="30" customHeight="1">
      <c r="A64" s="21"/>
      <c r="B64" s="147">
        <v>46</v>
      </c>
      <c r="C64" s="137" t="s">
        <v>72</v>
      </c>
      <c r="D64" s="232" t="s">
        <v>83</v>
      </c>
      <c r="E64" s="145" t="s">
        <v>30</v>
      </c>
      <c r="F64" s="240">
        <v>2.04</v>
      </c>
      <c r="H64" s="26"/>
      <c r="I64" s="25"/>
      <c r="J64" s="21"/>
      <c r="K64" s="26"/>
      <c r="L64" s="21"/>
      <c r="M64" s="26"/>
      <c r="N64" s="26"/>
      <c r="O64" s="27"/>
      <c r="P64" s="19"/>
      <c r="Q64" s="17"/>
      <c r="R64" s="5"/>
    </row>
    <row r="65" spans="1:18" ht="30" customHeight="1">
      <c r="A65" s="21"/>
      <c r="B65" s="149">
        <v>47</v>
      </c>
      <c r="C65" s="140" t="s">
        <v>73</v>
      </c>
      <c r="D65" s="172"/>
      <c r="E65" s="174" t="s">
        <v>74</v>
      </c>
      <c r="F65" s="241">
        <f>F63/F64</f>
        <v>9.8039215686274517</v>
      </c>
      <c r="G65" s="242">
        <v>10</v>
      </c>
      <c r="H65" s="26"/>
      <c r="I65" s="25"/>
      <c r="J65" s="21"/>
      <c r="K65" s="26"/>
      <c r="L65" s="21"/>
      <c r="M65" s="26"/>
      <c r="N65" s="26"/>
      <c r="O65" s="27"/>
      <c r="P65" s="19"/>
      <c r="Q65" s="17"/>
      <c r="R65" s="5"/>
    </row>
    <row r="66" spans="1:18" ht="30" customHeight="1">
      <c r="A66" s="4"/>
      <c r="C66" s="21"/>
      <c r="D66" s="26"/>
      <c r="E66" s="26"/>
      <c r="F66" s="27"/>
      <c r="G66" s="28"/>
      <c r="H66" s="4"/>
      <c r="I66" s="4"/>
      <c r="J66" s="4"/>
      <c r="K66" s="4"/>
      <c r="L66" s="4"/>
      <c r="M66" s="4"/>
      <c r="N66" s="4"/>
      <c r="O66" s="4"/>
      <c r="P66" s="5"/>
      <c r="Q66" s="5"/>
      <c r="R66" s="5"/>
    </row>
    <row r="67" spans="1:18" ht="30" customHeight="1">
      <c r="A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/>
    <row r="69" spans="1:18" ht="30" customHeight="1"/>
    <row r="70" spans="1:18" ht="30" customHeight="1"/>
    <row r="71" spans="1:18" ht="30" customHeight="1"/>
    <row r="75" spans="1:18" ht="45" customHeight="1">
      <c r="B75" s="20"/>
    </row>
    <row r="76" spans="1:18" ht="45" customHeight="1">
      <c r="B76" s="20"/>
    </row>
    <row r="77" spans="1:18" ht="45" customHeight="1">
      <c r="B77" s="20"/>
    </row>
    <row r="78" spans="1:18" ht="45" customHeight="1">
      <c r="B78" s="20"/>
    </row>
    <row r="79" spans="1:18" ht="45" customHeight="1">
      <c r="B79" s="20"/>
    </row>
    <row r="80" spans="1:18" ht="45" customHeight="1">
      <c r="B80" s="20"/>
    </row>
    <row r="81" spans="2:2" ht="45" customHeight="1">
      <c r="B81" s="20"/>
    </row>
    <row r="82" spans="2:2" ht="45" customHeight="1">
      <c r="B82" s="20"/>
    </row>
    <row r="83" spans="2:2" ht="45" customHeight="1">
      <c r="B83" s="25"/>
    </row>
    <row r="84" spans="2:2" ht="45" customHeight="1">
      <c r="B84" s="25"/>
    </row>
    <row r="85" spans="2:2" ht="45" customHeight="1">
      <c r="B85" s="5"/>
    </row>
  </sheetData>
  <sheetProtection password="F3B8" sheet="1" objects="1" scenarios="1" selectLockedCells="1"/>
  <mergeCells count="7">
    <mergeCell ref="H28:I28"/>
    <mergeCell ref="M31:N31"/>
    <mergeCell ref="C6:I6"/>
    <mergeCell ref="C7:I7"/>
    <mergeCell ref="C8:I8"/>
    <mergeCell ref="M25:O25"/>
    <mergeCell ref="M26:O26"/>
  </mergeCells>
  <pageMargins left="0.7" right="0.7" top="0.75" bottom="0.75" header="0.3" footer="0.3"/>
  <pageSetup paperSize="9" scale="22" orientation="landscape" r:id="rId1"/>
  <rowBreaks count="1" manualBreakCount="1">
    <brk id="68" max="15" man="1"/>
  </rowBreaks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2025-04-01T04:43:45Z</dcterms:modified>
</cp:coreProperties>
</file>