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0" yWindow="-390" windowWidth="19755" windowHeight="949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Foglio1!$A$1:$L$50</definedName>
  </definedNames>
  <calcPr calcId="125725"/>
</workbook>
</file>

<file path=xl/calcChain.xml><?xml version="1.0" encoding="utf-8"?>
<calcChain xmlns="http://schemas.openxmlformats.org/spreadsheetml/2006/main">
  <c r="E36" i="1"/>
  <c r="F44"/>
  <c r="E44"/>
  <c r="E43"/>
  <c r="E42"/>
  <c r="E41"/>
  <c r="F32"/>
  <c r="E26"/>
  <c r="E38"/>
  <c r="E39" s="1"/>
  <c r="L33"/>
  <c r="L32"/>
  <c r="L31"/>
  <c r="L30"/>
  <c r="L29"/>
  <c r="K33"/>
  <c r="K32"/>
  <c r="K31"/>
  <c r="K30"/>
  <c r="K29"/>
  <c r="E23"/>
  <c r="F26" l="1"/>
  <c r="E31"/>
  <c r="E34"/>
  <c r="E13" s="1"/>
  <c r="E28" s="1"/>
</calcChain>
</file>

<file path=xl/sharedStrings.xml><?xml version="1.0" encoding="utf-8"?>
<sst xmlns="http://schemas.openxmlformats.org/spreadsheetml/2006/main" count="102" uniqueCount="87">
  <si>
    <t>m</t>
  </si>
  <si>
    <t>K</t>
  </si>
  <si>
    <t>W/m°K</t>
  </si>
  <si>
    <t>°C</t>
  </si>
  <si>
    <t>m/s</t>
  </si>
  <si>
    <t>L2=m</t>
  </si>
  <si>
    <t>W/m2</t>
  </si>
  <si>
    <t>Velocità acqua nelle tubazioni</t>
  </si>
  <si>
    <t>Temperatura ambiente</t>
  </si>
  <si>
    <t>Diametro esterno tubazione</t>
  </si>
  <si>
    <t>Diametro interno tubazione</t>
  </si>
  <si>
    <t>Passo</t>
  </si>
  <si>
    <t>Superficie ambiente</t>
  </si>
  <si>
    <t>m2</t>
  </si>
  <si>
    <t>kW</t>
  </si>
  <si>
    <t>Capannone artigianale</t>
  </si>
  <si>
    <t>CL.Energ.</t>
  </si>
  <si>
    <t>Consumo energetico</t>
  </si>
  <si>
    <t>mm</t>
  </si>
  <si>
    <r>
      <t>W/m</t>
    </r>
    <r>
      <rPr>
        <vertAlign val="superscript"/>
        <sz val="12"/>
        <rFont val="Arial Narrow"/>
        <family val="2"/>
      </rPr>
      <t>2</t>
    </r>
  </si>
  <si>
    <t>per riportare il punto "10" al punto  "2"</t>
  </si>
  <si>
    <t>modificare la temperatura "3"</t>
  </si>
  <si>
    <t>Stabiliti i punti :5-6-7-8.9-11,si ottiene "10"</t>
  </si>
  <si>
    <t>Nota:</t>
  </si>
  <si>
    <t>Tenperatura superficiale</t>
  </si>
  <si>
    <t>Spessore massetto  S4+S5</t>
  </si>
  <si>
    <t>Tubazione</t>
  </si>
  <si>
    <t>D</t>
  </si>
  <si>
    <t>Svilippo</t>
  </si>
  <si>
    <t xml:space="preserve"> max m</t>
  </si>
  <si>
    <t>16 x2</t>
  </si>
  <si>
    <t>17 x 2</t>
  </si>
  <si>
    <t>20 x 2</t>
  </si>
  <si>
    <t>26 x 3</t>
  </si>
  <si>
    <t>32x 3</t>
  </si>
  <si>
    <t>∆ p</t>
  </si>
  <si>
    <t>max</t>
  </si>
  <si>
    <t>Portata</t>
  </si>
  <si>
    <t>L/h</t>
  </si>
  <si>
    <t>Diametro tubazione</t>
  </si>
  <si>
    <t>n°</t>
  </si>
  <si>
    <t>Vie di distribuzione</t>
  </si>
  <si>
    <t>Portata max  rilievo da scheni distribuz.</t>
  </si>
  <si>
    <t>Sviluppo complessivo tubazione</t>
  </si>
  <si>
    <t>Collettori</t>
  </si>
  <si>
    <t>Pompe di calore in cascata</t>
  </si>
  <si>
    <t>Aermec</t>
  </si>
  <si>
    <t>Galletti</t>
  </si>
  <si>
    <t>Clivet</t>
  </si>
  <si>
    <r>
      <rPr>
        <b/>
        <sz val="11"/>
        <color indexed="10"/>
        <rFont val="Arial Narrow"/>
        <family val="2"/>
      </rPr>
      <t xml:space="preserve">14,1 </t>
    </r>
    <r>
      <rPr>
        <sz val="11"/>
        <color indexed="8"/>
        <rFont val="Arial Narrow"/>
        <family val="2"/>
      </rPr>
      <t xml:space="preserve">/ </t>
    </r>
    <r>
      <rPr>
        <b/>
        <sz val="11"/>
        <color indexed="30"/>
        <rFont val="Arial Narrow"/>
        <family val="2"/>
      </rPr>
      <t>13,3</t>
    </r>
  </si>
  <si>
    <r>
      <rPr>
        <b/>
        <sz val="11"/>
        <color indexed="10"/>
        <rFont val="Arial Narrow"/>
        <family val="2"/>
      </rPr>
      <t xml:space="preserve">17,4  </t>
    </r>
    <r>
      <rPr>
        <sz val="11"/>
        <color indexed="8"/>
        <rFont val="Arial Narrow"/>
        <family val="2"/>
      </rPr>
      <t>/</t>
    </r>
    <r>
      <rPr>
        <b/>
        <sz val="11"/>
        <color indexed="30"/>
        <rFont val="Arial Narrow"/>
        <family val="2"/>
      </rPr>
      <t>1 6,4</t>
    </r>
  </si>
  <si>
    <r>
      <rPr>
        <b/>
        <sz val="11"/>
        <color indexed="10"/>
        <rFont val="Arial Narrow"/>
        <family val="2"/>
      </rPr>
      <t>15,9</t>
    </r>
    <r>
      <rPr>
        <b/>
        <sz val="11"/>
        <rFont val="Arial Narrow"/>
        <family val="2"/>
      </rPr>
      <t xml:space="preserve"> / </t>
    </r>
    <r>
      <rPr>
        <b/>
        <sz val="11"/>
        <color indexed="30"/>
        <rFont val="Arial Narrow"/>
        <family val="2"/>
      </rPr>
      <t>14,2</t>
    </r>
  </si>
  <si>
    <r>
      <rPr>
        <b/>
        <sz val="11"/>
        <color indexed="10"/>
        <rFont val="Arial Narrow"/>
        <family val="2"/>
      </rPr>
      <t xml:space="preserve">21,6 </t>
    </r>
    <r>
      <rPr>
        <sz val="11"/>
        <rFont val="Arial Narrow"/>
        <family val="2"/>
      </rPr>
      <t xml:space="preserve">/ </t>
    </r>
    <r>
      <rPr>
        <b/>
        <sz val="11"/>
        <color indexed="30"/>
        <rFont val="Arial Narrow"/>
        <family val="2"/>
      </rPr>
      <t>17,7</t>
    </r>
  </si>
  <si>
    <r>
      <rPr>
        <b/>
        <sz val="11"/>
        <color indexed="10"/>
        <rFont val="Arial Narrow"/>
        <family val="2"/>
      </rPr>
      <t>15,7</t>
    </r>
    <r>
      <rPr>
        <sz val="11"/>
        <rFont val="Arial Narrow"/>
        <family val="2"/>
      </rPr>
      <t xml:space="preserve"> / </t>
    </r>
    <r>
      <rPr>
        <b/>
        <sz val="11"/>
        <color indexed="30"/>
        <rFont val="Arial Narrow"/>
        <family val="2"/>
      </rPr>
      <t>13,9</t>
    </r>
  </si>
  <si>
    <r>
      <rPr>
        <b/>
        <sz val="11"/>
        <color indexed="10"/>
        <rFont val="Arial Narrow"/>
        <family val="2"/>
      </rPr>
      <t>14,5</t>
    </r>
    <r>
      <rPr>
        <sz val="11"/>
        <rFont val="Arial Narrow"/>
        <family val="2"/>
      </rPr>
      <t xml:space="preserve"> /</t>
    </r>
    <r>
      <rPr>
        <b/>
        <sz val="11"/>
        <rFont val="Arial Narrow"/>
        <family val="2"/>
      </rPr>
      <t xml:space="preserve"> </t>
    </r>
    <r>
      <rPr>
        <b/>
        <sz val="11"/>
        <color indexed="30"/>
        <rFont val="Arial Narrow"/>
        <family val="2"/>
      </rPr>
      <t>13,5</t>
    </r>
  </si>
  <si>
    <r>
      <rPr>
        <b/>
        <sz val="12"/>
        <color indexed="10"/>
        <rFont val="Arial Narrow"/>
        <family val="2"/>
      </rPr>
      <t>11,4</t>
    </r>
    <r>
      <rPr>
        <sz val="12"/>
        <color indexed="10"/>
        <rFont val="Arial Narrow"/>
        <family val="2"/>
      </rPr>
      <t xml:space="preserve"> </t>
    </r>
    <r>
      <rPr>
        <sz val="12"/>
        <color indexed="8"/>
        <rFont val="Arial Narrow"/>
        <family val="2"/>
      </rPr>
      <t>/</t>
    </r>
    <r>
      <rPr>
        <b/>
        <sz val="12"/>
        <color indexed="30"/>
        <rFont val="Arial Narrow"/>
        <family val="2"/>
      </rPr>
      <t>10,3</t>
    </r>
  </si>
  <si>
    <r>
      <rPr>
        <b/>
        <sz val="12"/>
        <color indexed="10"/>
        <rFont val="Arial Narrow"/>
        <family val="2"/>
      </rPr>
      <t>10,0</t>
    </r>
    <r>
      <rPr>
        <sz val="12"/>
        <color indexed="8"/>
        <rFont val="Arial Narrow"/>
        <family val="2"/>
      </rPr>
      <t xml:space="preserve"> /</t>
    </r>
    <r>
      <rPr>
        <b/>
        <sz val="12"/>
        <color indexed="30"/>
        <rFont val="Arial Narrow"/>
        <family val="2"/>
      </rPr>
      <t xml:space="preserve"> 9,9</t>
    </r>
  </si>
  <si>
    <t>Pompe di calore Aria / Acqua</t>
  </si>
  <si>
    <t>Collettori radiantI a pavimento tipo TIEMME   1"1/2</t>
  </si>
  <si>
    <t xml:space="preserve">    FLUSSIMETRI</t>
  </si>
  <si>
    <t xml:space="preserve">                                                            Ditta</t>
  </si>
  <si>
    <r>
      <rPr>
        <b/>
        <sz val="12"/>
        <color indexed="10"/>
        <rFont val="Arial Narrow"/>
        <family val="2"/>
      </rPr>
      <t>11,9</t>
    </r>
    <r>
      <rPr>
        <sz val="12"/>
        <color indexed="8"/>
        <rFont val="Arial Narrow"/>
        <family val="2"/>
      </rPr>
      <t xml:space="preserve"> /</t>
    </r>
    <r>
      <rPr>
        <b/>
        <sz val="12"/>
        <color indexed="8"/>
        <rFont val="Arial Narrow"/>
        <family val="2"/>
      </rPr>
      <t xml:space="preserve"> </t>
    </r>
    <r>
      <rPr>
        <b/>
        <sz val="12"/>
        <color indexed="30"/>
        <rFont val="Arial Narrow"/>
        <family val="2"/>
      </rPr>
      <t>13,5</t>
    </r>
  </si>
  <si>
    <t>Spessore coibente termico  S3</t>
  </si>
  <si>
    <t>PREVENTIVAZIONE P.R. A PAVIMENTO</t>
  </si>
  <si>
    <t>CAPANNONE MANIFATTURIERO ARTIGIANALE</t>
  </si>
  <si>
    <t>IN UNA ZONA CON EMISSIONI RADON DAL  TERRENO</t>
  </si>
  <si>
    <t>gruppo energetico P.C. in cascata</t>
  </si>
  <si>
    <t>Faq.2026.2</t>
  </si>
  <si>
    <t xml:space="preserve">      Radiante  a pavimento industriale tipo TIEMME</t>
  </si>
  <si>
    <t>C</t>
  </si>
  <si>
    <t>Potenzialità caldaia  (totale A+B)</t>
  </si>
  <si>
    <t>Emissione temica  ("A")</t>
  </si>
  <si>
    <t>Dispersione verso il basso ("B")</t>
  </si>
  <si>
    <t xml:space="preserve">Contenuto acqua impianto </t>
  </si>
  <si>
    <t>L</t>
  </si>
  <si>
    <t>GALLETTI</t>
  </si>
  <si>
    <t>Di mm</t>
  </si>
  <si>
    <t>Temperatura fluido termico</t>
  </si>
  <si>
    <t>15,7 x n°3</t>
  </si>
  <si>
    <t>totale kW</t>
  </si>
  <si>
    <t>Richiesta acqua impianto</t>
  </si>
  <si>
    <t>Volume serbatoio inerzila</t>
  </si>
  <si>
    <t>L//h</t>
  </si>
  <si>
    <t>Portata acqua</t>
  </si>
  <si>
    <t>Di</t>
  </si>
  <si>
    <t>2"</t>
  </si>
  <si>
    <t>9+11 vie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</si>
</sst>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"/>
  </numFmts>
  <fonts count="37">
    <font>
      <sz val="10"/>
      <name val="Arial"/>
    </font>
    <font>
      <sz val="12"/>
      <name val="Arial"/>
    </font>
    <font>
      <sz val="12"/>
      <color indexed="9"/>
      <name val="Arial"/>
    </font>
    <font>
      <b/>
      <sz val="12"/>
      <name val="Arial"/>
    </font>
    <font>
      <sz val="12"/>
      <color indexed="10"/>
      <name val="Arial"/>
    </font>
    <font>
      <sz val="12"/>
      <name val="Arial Narrow"/>
      <family val="2"/>
    </font>
    <font>
      <sz val="10"/>
      <name val="Arial"/>
      <family val="2"/>
    </font>
    <font>
      <vertAlign val="superscript"/>
      <sz val="12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2"/>
      <color indexed="10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name val="Arial"/>
      <family val="2"/>
    </font>
    <font>
      <sz val="12"/>
      <color indexed="10"/>
      <name val="Arial Narrow"/>
      <family val="2"/>
    </font>
    <font>
      <b/>
      <sz val="12"/>
      <name val="Arial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b/>
      <sz val="11"/>
      <color indexed="10"/>
      <name val="Arial Narrow"/>
      <family val="2"/>
    </font>
    <font>
      <b/>
      <sz val="11"/>
      <color indexed="30"/>
      <name val="Arial Narrow"/>
      <family val="2"/>
    </font>
    <font>
      <b/>
      <sz val="12"/>
      <color indexed="30"/>
      <name val="Arial Narrow"/>
      <family val="2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sz val="14"/>
      <color rgb="FF0070C0"/>
      <name val="Arial Black"/>
      <family val="2"/>
    </font>
    <font>
      <i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Fill="1" applyBorder="1"/>
    <xf numFmtId="166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4" xfId="0" applyFont="1" applyBorder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1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/>
    </xf>
    <xf numFmtId="0" fontId="26" fillId="0" borderId="0" xfId="0" applyFont="1" applyBorder="1"/>
    <xf numFmtId="0" fontId="26" fillId="0" borderId="0" xfId="0" applyFont="1"/>
    <xf numFmtId="0" fontId="27" fillId="0" borderId="0" xfId="0" applyFont="1" applyBorder="1"/>
    <xf numFmtId="0" fontId="5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166" fontId="26" fillId="0" borderId="0" xfId="0" applyNumberFormat="1" applyFont="1" applyFill="1" applyBorder="1" applyAlignment="1">
      <alignment horizontal="center"/>
    </xf>
    <xf numFmtId="1" fontId="5" fillId="0" borderId="12" xfId="0" applyNumberFormat="1" applyFont="1" applyBorder="1" applyAlignment="1">
      <alignment horizontal="center" vertical="center"/>
    </xf>
    <xf numFmtId="2" fontId="28" fillId="0" borderId="12" xfId="1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2" fontId="28" fillId="0" borderId="13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28" fillId="0" borderId="12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center"/>
    </xf>
    <xf numFmtId="165" fontId="0" fillId="0" borderId="0" xfId="0" applyNumberFormat="1"/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/>
    <xf numFmtId="0" fontId="29" fillId="0" borderId="0" xfId="0" applyFont="1" applyFill="1" applyBorder="1" applyAlignment="1">
      <alignment horizontal="right"/>
    </xf>
    <xf numFmtId="0" fontId="13" fillId="0" borderId="0" xfId="0" applyFont="1"/>
    <xf numFmtId="165" fontId="13" fillId="0" borderId="0" xfId="0" applyNumberFormat="1" applyFont="1" applyFill="1" applyBorder="1" applyAlignment="1">
      <alignment horizontal="center"/>
    </xf>
    <xf numFmtId="0" fontId="13" fillId="0" borderId="0" xfId="0" applyFont="1" applyBorder="1"/>
    <xf numFmtId="166" fontId="13" fillId="0" borderId="0" xfId="0" applyNumberFormat="1" applyFont="1" applyFill="1" applyBorder="1" applyAlignment="1">
      <alignment horizontal="center"/>
    </xf>
    <xf numFmtId="0" fontId="6" fillId="0" borderId="0" xfId="0" applyFont="1"/>
    <xf numFmtId="166" fontId="15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3" xfId="0" applyFont="1" applyBorder="1"/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  <protection locked="0" hidden="1"/>
    </xf>
    <xf numFmtId="0" fontId="30" fillId="3" borderId="13" xfId="0" applyFont="1" applyFill="1" applyBorder="1" applyAlignment="1" applyProtection="1">
      <alignment horizontal="center" vertical="center"/>
      <protection locked="0" hidden="1"/>
    </xf>
    <xf numFmtId="0" fontId="32" fillId="3" borderId="14" xfId="0" applyFont="1" applyFill="1" applyBorder="1" applyAlignment="1" applyProtection="1">
      <alignment horizontal="center" vertical="center"/>
      <protection locked="0" hidden="1"/>
    </xf>
    <xf numFmtId="166" fontId="5" fillId="2" borderId="11" xfId="0" applyNumberFormat="1" applyFont="1" applyFill="1" applyBorder="1" applyAlignment="1" applyProtection="1">
      <alignment horizontal="center"/>
      <protection hidden="1"/>
    </xf>
    <xf numFmtId="0" fontId="5" fillId="2" borderId="12" xfId="0" applyFont="1" applyFill="1" applyBorder="1" applyAlignment="1" applyProtection="1">
      <alignment horizontal="center"/>
      <protection hidden="1"/>
    </xf>
    <xf numFmtId="0" fontId="5" fillId="3" borderId="12" xfId="0" applyFont="1" applyFill="1" applyBorder="1" applyAlignment="1" applyProtection="1">
      <alignment horizontal="center"/>
      <protection locked="0" hidden="1"/>
    </xf>
    <xf numFmtId="0" fontId="5" fillId="3" borderId="13" xfId="0" applyFont="1" applyFill="1" applyBorder="1" applyAlignment="1" applyProtection="1">
      <alignment horizontal="center"/>
      <protection locked="0" hidden="1"/>
    </xf>
    <xf numFmtId="0" fontId="5" fillId="3" borderId="18" xfId="0" applyFont="1" applyFill="1" applyBorder="1" applyAlignment="1" applyProtection="1">
      <alignment horizontal="center"/>
      <protection locked="0" hidden="1"/>
    </xf>
    <xf numFmtId="0" fontId="5" fillId="3" borderId="11" xfId="0" applyFont="1" applyFill="1" applyBorder="1" applyAlignment="1" applyProtection="1">
      <alignment horizontal="center"/>
      <protection locked="0" hidden="1"/>
    </xf>
    <xf numFmtId="166" fontId="10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166" fontId="30" fillId="2" borderId="13" xfId="0" applyNumberFormat="1" applyFont="1" applyFill="1" applyBorder="1" applyAlignment="1" applyProtection="1">
      <alignment horizontal="center" vertical="center"/>
      <protection hidden="1"/>
    </xf>
    <xf numFmtId="2" fontId="33" fillId="2" borderId="14" xfId="0" applyNumberFormat="1" applyFont="1" applyFill="1" applyBorder="1" applyAlignment="1" applyProtection="1">
      <alignment horizontal="center" vertical="center"/>
      <protection hidden="1"/>
    </xf>
    <xf numFmtId="166" fontId="9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locked="0"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36" fillId="3" borderId="18" xfId="0" applyFont="1" applyFill="1" applyBorder="1" applyAlignment="1" applyProtection="1">
      <alignment horizontal="center" vertical="center"/>
      <protection locked="0" hidden="1"/>
    </xf>
    <xf numFmtId="166" fontId="5" fillId="2" borderId="14" xfId="0" applyNumberFormat="1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/>
      <protection hidden="1"/>
    </xf>
    <xf numFmtId="0" fontId="28" fillId="3" borderId="12" xfId="0" applyFont="1" applyFill="1" applyBorder="1" applyAlignment="1" applyProtection="1">
      <alignment horizontal="center"/>
      <protection locked="0" hidden="1"/>
    </xf>
    <xf numFmtId="0" fontId="28" fillId="2" borderId="12" xfId="0" applyFont="1" applyFill="1" applyBorder="1" applyAlignment="1" applyProtection="1">
      <alignment horizontal="center"/>
      <protection hidden="1"/>
    </xf>
    <xf numFmtId="166" fontId="28" fillId="3" borderId="18" xfId="0" applyNumberFormat="1" applyFont="1" applyFill="1" applyBorder="1" applyAlignment="1" applyProtection="1">
      <alignment horizontal="center" vertical="center"/>
      <protection locked="0"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166" fontId="0" fillId="2" borderId="16" xfId="0" applyNumberFormat="1" applyFill="1" applyBorder="1" applyAlignment="1" applyProtection="1">
      <alignment horizontal="center" vertical="center"/>
      <protection hidden="1"/>
    </xf>
    <xf numFmtId="0" fontId="13" fillId="2" borderId="18" xfId="0" applyFont="1" applyFill="1" applyBorder="1" applyAlignment="1" applyProtection="1">
      <alignment horizontal="center" vertical="center"/>
      <protection hidden="1"/>
    </xf>
    <xf numFmtId="0" fontId="28" fillId="0" borderId="7" xfId="0" applyFont="1" applyFill="1" applyBorder="1" applyAlignment="1" applyProtection="1">
      <alignment horizontal="center"/>
      <protection hidden="1"/>
    </xf>
    <xf numFmtId="0" fontId="31" fillId="0" borderId="4" xfId="0" applyFont="1" applyBorder="1" applyAlignment="1" applyProtection="1">
      <alignment horizontal="center" vertical="center"/>
      <protection hidden="1"/>
    </xf>
    <xf numFmtId="0" fontId="31" fillId="0" borderId="10" xfId="0" applyFont="1" applyBorder="1" applyAlignment="1" applyProtection="1">
      <alignment horizontal="center" vertical="center"/>
      <protection hidden="1"/>
    </xf>
    <xf numFmtId="0" fontId="28" fillId="0" borderId="15" xfId="0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164" fontId="21" fillId="0" borderId="5" xfId="0" applyNumberFormat="1" applyFont="1" applyFill="1" applyBorder="1" applyAlignment="1" applyProtection="1">
      <alignment horizontal="center"/>
      <protection hidden="1"/>
    </xf>
    <xf numFmtId="0" fontId="28" fillId="0" borderId="8" xfId="0" applyFont="1" applyFill="1" applyBorder="1" applyAlignment="1" applyProtection="1">
      <alignment horizontal="center"/>
      <protection hidden="1"/>
    </xf>
    <xf numFmtId="0" fontId="17" fillId="0" borderId="9" xfId="0" applyFont="1" applyFill="1" applyBorder="1" applyAlignment="1" applyProtection="1">
      <alignment horizontal="center"/>
      <protection hidden="1"/>
    </xf>
    <xf numFmtId="164" fontId="17" fillId="0" borderId="6" xfId="0" applyNumberFormat="1" applyFont="1" applyFill="1" applyBorder="1" applyAlignment="1" applyProtection="1">
      <alignment horizontal="center"/>
      <protection hidden="1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388937</xdr:colOff>
      <xdr:row>18</xdr:row>
      <xdr:rowOff>6350</xdr:rowOff>
    </xdr:from>
    <xdr:to>
      <xdr:col>5</xdr:col>
      <xdr:colOff>60325</xdr:colOff>
      <xdr:row>23</xdr:row>
      <xdr:rowOff>139700</xdr:rowOff>
    </xdr:to>
    <xdr:pic>
      <xdr:nvPicPr>
        <xdr:cNvPr id="1278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5500" y="4435475"/>
          <a:ext cx="3544888" cy="136366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523875</xdr:colOff>
      <xdr:row>2</xdr:row>
      <xdr:rowOff>142875</xdr:rowOff>
    </xdr:from>
    <xdr:to>
      <xdr:col>11</xdr:col>
      <xdr:colOff>190500</xdr:colOff>
      <xdr:row>9</xdr:row>
      <xdr:rowOff>104775</xdr:rowOff>
    </xdr:to>
    <xdr:pic>
      <xdr:nvPicPr>
        <xdr:cNvPr id="12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43650" y="638175"/>
          <a:ext cx="2324100" cy="1695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66675</xdr:colOff>
      <xdr:row>25</xdr:row>
      <xdr:rowOff>76200</xdr:rowOff>
    </xdr:from>
    <xdr:to>
      <xdr:col>6</xdr:col>
      <xdr:colOff>266700</xdr:colOff>
      <xdr:row>25</xdr:row>
      <xdr:rowOff>295275</xdr:rowOff>
    </xdr:to>
    <xdr:sp macro="" textlink="">
      <xdr:nvSpPr>
        <xdr:cNvPr id="1280" name="Freccia a sinistra 21"/>
        <xdr:cNvSpPr>
          <a:spLocks noChangeArrowheads="1"/>
        </xdr:cNvSpPr>
      </xdr:nvSpPr>
      <xdr:spPr bwMode="auto">
        <a:xfrm>
          <a:off x="4714875" y="6324600"/>
          <a:ext cx="200025" cy="219075"/>
        </a:xfrm>
        <a:prstGeom prst="leftArrow">
          <a:avLst>
            <a:gd name="adj1" fmla="val 50000"/>
            <a:gd name="adj2" fmla="val 50000"/>
          </a:avLst>
        </a:prstGeom>
        <a:solidFill>
          <a:srgbClr val="FF0000"/>
        </a:solidFill>
        <a:ln w="952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 editAs="oneCell">
    <xdr:from>
      <xdr:col>7</xdr:col>
      <xdr:colOff>590550</xdr:colOff>
      <xdr:row>13</xdr:row>
      <xdr:rowOff>38100</xdr:rowOff>
    </xdr:from>
    <xdr:to>
      <xdr:col>12</xdr:col>
      <xdr:colOff>352425</xdr:colOff>
      <xdr:row>20</xdr:row>
      <xdr:rowOff>57150</xdr:rowOff>
    </xdr:to>
    <xdr:pic>
      <xdr:nvPicPr>
        <xdr:cNvPr id="1281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10325" y="3257550"/>
          <a:ext cx="3067050" cy="1752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685800</xdr:colOff>
      <xdr:row>20</xdr:row>
      <xdr:rowOff>142875</xdr:rowOff>
    </xdr:from>
    <xdr:to>
      <xdr:col>11</xdr:col>
      <xdr:colOff>369887</xdr:colOff>
      <xdr:row>23</xdr:row>
      <xdr:rowOff>180975</xdr:rowOff>
    </xdr:to>
    <xdr:pic>
      <xdr:nvPicPr>
        <xdr:cNvPr id="1282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38800" y="5095875"/>
          <a:ext cx="30289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923924</xdr:colOff>
      <xdr:row>44</xdr:row>
      <xdr:rowOff>233600</xdr:rowOff>
    </xdr:from>
    <xdr:to>
      <xdr:col>2</xdr:col>
      <xdr:colOff>1754187</xdr:colOff>
      <xdr:row>50</xdr:row>
      <xdr:rowOff>1587</xdr:rowOff>
    </xdr:to>
    <xdr:pic>
      <xdr:nvPicPr>
        <xdr:cNvPr id="128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60487" y="11211163"/>
          <a:ext cx="830263" cy="124436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342900</xdr:colOff>
      <xdr:row>38</xdr:row>
      <xdr:rowOff>57150</xdr:rowOff>
    </xdr:from>
    <xdr:to>
      <xdr:col>8</xdr:col>
      <xdr:colOff>638175</xdr:colOff>
      <xdr:row>39</xdr:row>
      <xdr:rowOff>9525</xdr:rowOff>
    </xdr:to>
    <xdr:sp macro="" textlink="">
      <xdr:nvSpPr>
        <xdr:cNvPr id="12" name="CasellaDiTesto 11"/>
        <xdr:cNvSpPr txBox="1"/>
      </xdr:nvSpPr>
      <xdr:spPr>
        <a:xfrm>
          <a:off x="6162675" y="9620250"/>
          <a:ext cx="942975" cy="200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/>
        </a:p>
      </xdr:txBody>
    </xdr:sp>
    <xdr:clientData/>
  </xdr:twoCellAnchor>
  <xdr:twoCellAnchor>
    <xdr:from>
      <xdr:col>7</xdr:col>
      <xdr:colOff>428625</xdr:colOff>
      <xdr:row>38</xdr:row>
      <xdr:rowOff>57150</xdr:rowOff>
    </xdr:from>
    <xdr:to>
      <xdr:col>8</xdr:col>
      <xdr:colOff>495300</xdr:colOff>
      <xdr:row>39</xdr:row>
      <xdr:rowOff>19050</xdr:rowOff>
    </xdr:to>
    <xdr:sp macro="" textlink="">
      <xdr:nvSpPr>
        <xdr:cNvPr id="14" name="CasellaDiTesto 13"/>
        <xdr:cNvSpPr txBox="1"/>
      </xdr:nvSpPr>
      <xdr:spPr>
        <a:xfrm>
          <a:off x="6248400" y="9620250"/>
          <a:ext cx="71437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1"1/2</a:t>
          </a:r>
        </a:p>
      </xdr:txBody>
    </xdr:sp>
    <xdr:clientData/>
  </xdr:twoCellAnchor>
  <xdr:twoCellAnchor editAs="oneCell">
    <xdr:from>
      <xdr:col>6</xdr:col>
      <xdr:colOff>264583</xdr:colOff>
      <xdr:row>35</xdr:row>
      <xdr:rowOff>1759</xdr:rowOff>
    </xdr:from>
    <xdr:to>
      <xdr:col>10</xdr:col>
      <xdr:colOff>301625</xdr:colOff>
      <xdr:row>41</xdr:row>
      <xdr:rowOff>117475</xdr:rowOff>
    </xdr:to>
    <xdr:pic>
      <xdr:nvPicPr>
        <xdr:cNvPr id="1259" name="Picture 23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1124" t="11069" r="49063" b="11833"/>
        <a:stretch>
          <a:fillRect/>
        </a:stretch>
      </xdr:blipFill>
      <xdr:spPr bwMode="auto">
        <a:xfrm>
          <a:off x="5225521" y="8764759"/>
          <a:ext cx="2719917" cy="1592091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  <a:effectLst/>
      </xdr:spPr>
    </xdr:pic>
    <xdr:clientData/>
  </xdr:twoCellAnchor>
  <xdr:twoCellAnchor>
    <xdr:from>
      <xdr:col>10</xdr:col>
      <xdr:colOff>481542</xdr:colOff>
      <xdr:row>40</xdr:row>
      <xdr:rowOff>21167</xdr:rowOff>
    </xdr:from>
    <xdr:to>
      <xdr:col>11</xdr:col>
      <xdr:colOff>148166</xdr:colOff>
      <xdr:row>40</xdr:row>
      <xdr:rowOff>150813</xdr:rowOff>
    </xdr:to>
    <xdr:sp macro="" textlink="">
      <xdr:nvSpPr>
        <xdr:cNvPr id="11" name="Freccia a sinistra 10"/>
        <xdr:cNvSpPr/>
      </xdr:nvSpPr>
      <xdr:spPr bwMode="auto">
        <a:xfrm>
          <a:off x="8125355" y="10014480"/>
          <a:ext cx="317499" cy="129646"/>
        </a:xfrm>
        <a:prstGeom prst="leftArrow">
          <a:avLst/>
        </a:prstGeom>
        <a:solidFill>
          <a:schemeClr val="accent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</xdr:col>
      <xdr:colOff>57151</xdr:colOff>
      <xdr:row>0</xdr:row>
      <xdr:rowOff>100164</xdr:rowOff>
    </xdr:from>
    <xdr:to>
      <xdr:col>2</xdr:col>
      <xdr:colOff>1933576</xdr:colOff>
      <xdr:row>3</xdr:row>
      <xdr:rowOff>0</xdr:rowOff>
    </xdr:to>
    <xdr:pic>
      <xdr:nvPicPr>
        <xdr:cNvPr id="1297" name="Picture 27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0026" y="100164"/>
          <a:ext cx="2171700" cy="6427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2317750</xdr:colOff>
      <xdr:row>25</xdr:row>
      <xdr:rowOff>31750</xdr:rowOff>
    </xdr:from>
    <xdr:to>
      <xdr:col>2</xdr:col>
      <xdr:colOff>2317750</xdr:colOff>
      <xdr:row>25</xdr:row>
      <xdr:rowOff>277813</xdr:rowOff>
    </xdr:to>
    <xdr:cxnSp macro="">
      <xdr:nvCxnSpPr>
        <xdr:cNvPr id="15" name="Connettore 2 14"/>
        <xdr:cNvCxnSpPr/>
      </xdr:nvCxnSpPr>
      <xdr:spPr bwMode="auto">
        <a:xfrm flipV="1">
          <a:off x="2754313" y="6238875"/>
          <a:ext cx="0" cy="246063"/>
        </a:xfrm>
        <a:prstGeom prst="straightConnector1">
          <a:avLst/>
        </a:prstGeom>
        <a:solidFill>
          <a:srgbClr val="FFFFFF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2</xdr:col>
      <xdr:colOff>2309812</xdr:colOff>
      <xdr:row>26</xdr:row>
      <xdr:rowOff>190500</xdr:rowOff>
    </xdr:from>
    <xdr:to>
      <xdr:col>2</xdr:col>
      <xdr:colOff>2309812</xdr:colOff>
      <xdr:row>27</xdr:row>
      <xdr:rowOff>174625</xdr:rowOff>
    </xdr:to>
    <xdr:cxnSp macro="">
      <xdr:nvCxnSpPr>
        <xdr:cNvPr id="17" name="Connettore 2 16"/>
        <xdr:cNvCxnSpPr/>
      </xdr:nvCxnSpPr>
      <xdr:spPr bwMode="auto">
        <a:xfrm>
          <a:off x="2746375" y="6738938"/>
          <a:ext cx="0" cy="230187"/>
        </a:xfrm>
        <a:prstGeom prst="straightConnector1">
          <a:avLst/>
        </a:prstGeom>
        <a:solidFill>
          <a:srgbClr val="FFFFFF"/>
        </a:solidFill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"/>
  <sheetViews>
    <sheetView tabSelected="1" view="pageLayout" topLeftCell="A43" zoomScale="120" zoomScaleNormal="100" zoomScaleSheetLayoutView="90" zoomScalePageLayoutView="120" workbookViewId="0">
      <selection activeCell="D82" sqref="D82"/>
    </sheetView>
  </sheetViews>
  <sheetFormatPr defaultRowHeight="12.75"/>
  <cols>
    <col min="1" max="1" width="2" customWidth="1"/>
    <col min="2" max="2" width="4.140625" customWidth="1"/>
    <col min="3" max="3" width="34.140625" customWidth="1"/>
    <col min="5" max="5" width="11.140625" customWidth="1"/>
    <col min="7" max="7" width="9.42578125" customWidth="1"/>
    <col min="9" max="9" width="9.42578125" customWidth="1"/>
    <col min="10" max="10" width="9.7109375" customWidth="1"/>
  </cols>
  <sheetData>
    <row r="1" spans="1:12" ht="20.100000000000001" customHeight="1"/>
    <row r="2" spans="1:12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69" t="s">
        <v>67</v>
      </c>
      <c r="L2" s="2"/>
    </row>
    <row r="3" spans="1:12" ht="20.10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0.10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0.100000000000001" customHeight="1">
      <c r="A5" s="2"/>
      <c r="B5" s="2"/>
      <c r="C5" s="83" t="s">
        <v>63</v>
      </c>
      <c r="D5" s="83"/>
      <c r="E5" s="83"/>
      <c r="F5" s="83"/>
      <c r="G5" s="83"/>
      <c r="H5" s="2"/>
      <c r="I5" s="2"/>
      <c r="J5" s="2"/>
      <c r="K5" s="2"/>
      <c r="L5" s="2"/>
    </row>
    <row r="6" spans="1:12" ht="20.100000000000001" customHeight="1">
      <c r="A6" s="2"/>
      <c r="B6" s="2"/>
      <c r="C6" s="84" t="s">
        <v>64</v>
      </c>
      <c r="D6" s="84"/>
      <c r="E6" s="84"/>
      <c r="F6" s="84"/>
      <c r="G6" s="84"/>
      <c r="H6" s="5"/>
      <c r="I6" s="5"/>
      <c r="J6" s="2"/>
      <c r="K6" s="2"/>
      <c r="L6" s="2"/>
    </row>
    <row r="7" spans="1:12" ht="20.100000000000001" customHeight="1">
      <c r="A7" s="2"/>
      <c r="B7" s="3"/>
      <c r="C7" s="84" t="s">
        <v>65</v>
      </c>
      <c r="D7" s="84"/>
      <c r="E7" s="84"/>
      <c r="F7" s="84"/>
      <c r="G7" s="84"/>
      <c r="H7" s="5"/>
      <c r="I7" s="5"/>
      <c r="J7" s="2"/>
      <c r="K7" s="2"/>
      <c r="L7" s="2"/>
    </row>
    <row r="8" spans="1:12" ht="20.100000000000001" customHeight="1">
      <c r="A8" s="2"/>
      <c r="B8" s="4"/>
      <c r="C8" s="85" t="s">
        <v>66</v>
      </c>
      <c r="D8" s="86"/>
      <c r="E8" s="86"/>
      <c r="F8" s="86"/>
      <c r="G8" s="86"/>
      <c r="H8" s="5"/>
      <c r="I8" s="5"/>
      <c r="J8" s="2"/>
      <c r="K8" s="2"/>
      <c r="L8" s="2"/>
    </row>
    <row r="9" spans="1:12" ht="20.100000000000001" customHeight="1">
      <c r="A9" s="2"/>
      <c r="B9" s="4"/>
      <c r="C9" s="5"/>
      <c r="D9" s="5"/>
      <c r="E9" s="5"/>
      <c r="F9" s="5"/>
      <c r="G9" s="5"/>
      <c r="H9" s="5"/>
      <c r="I9" s="5"/>
      <c r="J9" s="2"/>
      <c r="K9" s="2"/>
      <c r="L9" s="2"/>
    </row>
    <row r="10" spans="1:12" ht="20.100000000000001" customHeight="1">
      <c r="A10" s="2"/>
      <c r="B10" s="28">
        <v>1</v>
      </c>
      <c r="C10" s="37" t="s">
        <v>15</v>
      </c>
      <c r="D10" s="25" t="s">
        <v>16</v>
      </c>
      <c r="E10" s="89" t="s">
        <v>69</v>
      </c>
      <c r="F10" s="5"/>
      <c r="G10" s="5"/>
      <c r="H10" s="44" t="s">
        <v>23</v>
      </c>
      <c r="I10" s="42"/>
      <c r="J10" s="42"/>
      <c r="K10" s="43"/>
      <c r="L10" s="2"/>
    </row>
    <row r="11" spans="1:12" ht="20.100000000000001" customHeight="1">
      <c r="A11" s="2"/>
      <c r="B11" s="34">
        <v>2</v>
      </c>
      <c r="C11" s="39" t="s">
        <v>17</v>
      </c>
      <c r="D11" s="26" t="s">
        <v>6</v>
      </c>
      <c r="E11" s="90">
        <v>70</v>
      </c>
      <c r="F11" s="91">
        <v>47</v>
      </c>
      <c r="G11" s="5"/>
      <c r="H11" s="42" t="s">
        <v>22</v>
      </c>
      <c r="I11" s="42"/>
      <c r="J11" s="42"/>
      <c r="K11" s="43"/>
      <c r="L11" s="2"/>
    </row>
    <row r="12" spans="1:12" ht="20.100000000000001" customHeight="1">
      <c r="A12" s="2"/>
      <c r="B12" s="4"/>
      <c r="C12" s="16"/>
      <c r="D12" s="16"/>
      <c r="E12" s="20"/>
      <c r="F12" s="7" t="s">
        <v>1</v>
      </c>
      <c r="G12" s="5"/>
      <c r="H12" s="42" t="s">
        <v>20</v>
      </c>
      <c r="I12" s="42"/>
      <c r="J12" s="42"/>
      <c r="K12" s="43"/>
      <c r="L12" s="2"/>
    </row>
    <row r="13" spans="1:12" ht="20.100000000000001" customHeight="1">
      <c r="A13" s="2"/>
      <c r="B13" s="28">
        <v>3</v>
      </c>
      <c r="C13" s="17" t="s">
        <v>77</v>
      </c>
      <c r="D13" s="30" t="s">
        <v>3</v>
      </c>
      <c r="E13" s="92">
        <f>(((E34-E15)*11)/6.5+E15)*1.15</f>
        <v>34.234615384615381</v>
      </c>
      <c r="G13" s="75"/>
      <c r="H13" s="42" t="s">
        <v>21</v>
      </c>
      <c r="I13" s="42"/>
      <c r="J13" s="42"/>
      <c r="K13" s="43"/>
      <c r="L13" s="2"/>
    </row>
    <row r="14" spans="1:12" ht="20.100000000000001" customHeight="1">
      <c r="A14" s="2"/>
      <c r="B14" s="31">
        <v>4</v>
      </c>
      <c r="C14" s="16" t="s">
        <v>7</v>
      </c>
      <c r="D14" s="76" t="s">
        <v>4</v>
      </c>
      <c r="E14" s="93">
        <v>0.5</v>
      </c>
      <c r="F14" s="6"/>
      <c r="L14" s="2"/>
    </row>
    <row r="15" spans="1:12" ht="20.100000000000001" customHeight="1">
      <c r="A15" s="2"/>
      <c r="B15" s="31">
        <v>5</v>
      </c>
      <c r="C15" s="16" t="s">
        <v>8</v>
      </c>
      <c r="D15" s="76" t="s">
        <v>3</v>
      </c>
      <c r="E15" s="94">
        <v>19</v>
      </c>
      <c r="F15" s="20" t="s">
        <v>76</v>
      </c>
      <c r="L15" s="2"/>
    </row>
    <row r="16" spans="1:12" ht="20.100000000000001" customHeight="1">
      <c r="A16" s="2"/>
      <c r="B16" s="31">
        <v>6</v>
      </c>
      <c r="C16" s="16" t="s">
        <v>9</v>
      </c>
      <c r="D16" s="76" t="s">
        <v>0</v>
      </c>
      <c r="E16" s="94">
        <v>2.5999999999999999E-2</v>
      </c>
      <c r="F16" s="96">
        <v>20</v>
      </c>
      <c r="L16" s="2"/>
    </row>
    <row r="17" spans="1:12" ht="20.100000000000001" customHeight="1">
      <c r="A17" s="2"/>
      <c r="B17" s="31">
        <v>7</v>
      </c>
      <c r="C17" s="16" t="s">
        <v>10</v>
      </c>
      <c r="D17" s="76" t="s">
        <v>0</v>
      </c>
      <c r="E17" s="94">
        <v>0.2</v>
      </c>
      <c r="F17" s="70"/>
      <c r="G17" s="71"/>
      <c r="H17" s="8"/>
      <c r="I17" s="8"/>
      <c r="J17" s="2"/>
      <c r="K17" s="2"/>
      <c r="L17" s="2"/>
    </row>
    <row r="18" spans="1:12" ht="20.100000000000001" customHeight="1">
      <c r="A18" s="2"/>
      <c r="B18" s="34">
        <v>8</v>
      </c>
      <c r="C18" s="27" t="s">
        <v>25</v>
      </c>
      <c r="D18" s="77" t="s">
        <v>0</v>
      </c>
      <c r="E18" s="95">
        <v>0.08</v>
      </c>
      <c r="F18" s="70"/>
      <c r="G18" s="71"/>
      <c r="H18" s="8"/>
      <c r="I18" s="8"/>
      <c r="J18" s="2"/>
      <c r="K18" s="2"/>
      <c r="L18" s="2"/>
    </row>
    <row r="19" spans="1:12" ht="20.100000000000001" customHeight="1">
      <c r="A19" s="2"/>
      <c r="B19" s="4"/>
      <c r="C19" s="14"/>
      <c r="D19" s="21"/>
      <c r="E19" s="21"/>
      <c r="F19" s="72"/>
      <c r="G19" s="71"/>
      <c r="H19" s="42"/>
      <c r="I19" s="42"/>
      <c r="J19" s="43"/>
      <c r="K19" s="43"/>
      <c r="L19" s="2"/>
    </row>
    <row r="20" spans="1:12" ht="20.100000000000001" customHeight="1">
      <c r="A20" s="2"/>
      <c r="B20" s="4"/>
      <c r="C20" s="14"/>
      <c r="D20" s="22" t="s">
        <v>2</v>
      </c>
      <c r="E20" s="22">
        <v>1.29</v>
      </c>
      <c r="F20" s="72"/>
      <c r="G20" s="73"/>
      <c r="K20" s="43"/>
      <c r="L20" s="2"/>
    </row>
    <row r="21" spans="1:12" ht="20.100000000000001" customHeight="1">
      <c r="A21" s="2"/>
      <c r="B21" s="4"/>
      <c r="C21" s="14"/>
      <c r="D21" s="22" t="s">
        <v>2</v>
      </c>
      <c r="E21" s="22">
        <v>0.38</v>
      </c>
      <c r="F21" s="72"/>
      <c r="G21" s="73"/>
      <c r="K21" s="43"/>
      <c r="L21" s="2"/>
    </row>
    <row r="22" spans="1:12" ht="20.100000000000001" customHeight="1">
      <c r="A22" s="2"/>
      <c r="B22" s="4"/>
      <c r="C22" s="14"/>
      <c r="D22" s="23"/>
      <c r="E22" s="22"/>
      <c r="F22" s="72"/>
      <c r="G22" s="73"/>
      <c r="K22" s="43"/>
      <c r="L22" s="2"/>
    </row>
    <row r="23" spans="1:12" ht="20.100000000000001" customHeight="1">
      <c r="A23" s="2"/>
      <c r="B23" s="4"/>
      <c r="C23" s="14"/>
      <c r="D23" s="23" t="s">
        <v>5</v>
      </c>
      <c r="E23" s="22">
        <f>E18+E18+E16</f>
        <v>0.186</v>
      </c>
      <c r="F23" s="72"/>
      <c r="G23" s="73"/>
      <c r="K23" s="43"/>
      <c r="L23" s="2"/>
    </row>
    <row r="24" spans="1:12" ht="20.100000000000001" customHeight="1">
      <c r="A24" s="2"/>
      <c r="B24" s="4"/>
      <c r="C24" s="14"/>
      <c r="D24" s="24" t="s">
        <v>6</v>
      </c>
      <c r="E24" s="23"/>
      <c r="F24" s="74"/>
      <c r="G24" s="71"/>
      <c r="H24" s="42"/>
      <c r="I24" s="42"/>
      <c r="J24" s="43"/>
      <c r="K24" s="43"/>
      <c r="L24" s="2"/>
    </row>
    <row r="25" spans="1:12" ht="24" customHeight="1">
      <c r="A25" s="2"/>
      <c r="B25" s="38">
        <v>9</v>
      </c>
      <c r="C25" s="29" t="s">
        <v>11</v>
      </c>
      <c r="D25" s="30" t="s">
        <v>0</v>
      </c>
      <c r="E25" s="97">
        <v>0.2</v>
      </c>
      <c r="F25" s="41"/>
      <c r="G25" s="87" t="s">
        <v>68</v>
      </c>
      <c r="H25" s="87"/>
      <c r="I25" s="87"/>
      <c r="J25" s="87"/>
      <c r="K25" s="87"/>
      <c r="L25" s="87"/>
    </row>
    <row r="26" spans="1:12" ht="27" customHeight="1">
      <c r="A26" s="2"/>
      <c r="B26" s="33">
        <v>10</v>
      </c>
      <c r="C26" s="32" t="s">
        <v>71</v>
      </c>
      <c r="D26" s="33" t="s">
        <v>19</v>
      </c>
      <c r="E26" s="98">
        <f>E11</f>
        <v>70</v>
      </c>
      <c r="F26" s="101">
        <f>E26*0.67</f>
        <v>46.900000000000006</v>
      </c>
      <c r="K26" s="43"/>
      <c r="L26" s="2"/>
    </row>
    <row r="27" spans="1:12" ht="20.100000000000001" customHeight="1">
      <c r="A27" s="2"/>
      <c r="B27" s="33">
        <v>11</v>
      </c>
      <c r="C27" s="32" t="s">
        <v>62</v>
      </c>
      <c r="D27" s="33" t="s">
        <v>18</v>
      </c>
      <c r="E27" s="99">
        <v>60</v>
      </c>
      <c r="F27" s="18"/>
      <c r="I27" s="38" t="s">
        <v>26</v>
      </c>
      <c r="J27" s="38" t="s">
        <v>28</v>
      </c>
      <c r="K27" s="38" t="s">
        <v>37</v>
      </c>
      <c r="L27" s="38" t="s">
        <v>35</v>
      </c>
    </row>
    <row r="28" spans="1:12" ht="20.100000000000001" customHeight="1">
      <c r="A28" s="2"/>
      <c r="B28" s="36">
        <v>12</v>
      </c>
      <c r="C28" s="35" t="s">
        <v>72</v>
      </c>
      <c r="D28" s="36" t="s">
        <v>6</v>
      </c>
      <c r="E28" s="100">
        <f>0.51*(E13-E15)</f>
        <v>7.7696538461538447</v>
      </c>
      <c r="F28" s="61"/>
      <c r="I28" s="36" t="s">
        <v>27</v>
      </c>
      <c r="J28" s="36" t="s">
        <v>29</v>
      </c>
      <c r="K28" s="36" t="s">
        <v>38</v>
      </c>
      <c r="L28" s="36" t="s">
        <v>36</v>
      </c>
    </row>
    <row r="29" spans="1:12" ht="20.100000000000001" customHeight="1">
      <c r="A29" s="2"/>
      <c r="B29" s="47"/>
      <c r="C29" s="19"/>
      <c r="D29" s="19"/>
      <c r="E29" s="19"/>
      <c r="F29" s="9"/>
      <c r="I29" s="33" t="s">
        <v>30</v>
      </c>
      <c r="J29" s="33">
        <v>90</v>
      </c>
      <c r="K29" s="50">
        <f>2.826*12^2*0.4</f>
        <v>162.77760000000001</v>
      </c>
      <c r="L29" s="51">
        <f>((J29*10.67/(12/1000)^4.4704)*((K29/(1000*3600))/140)^1.852)*10</f>
        <v>3.5335155596542327</v>
      </c>
    </row>
    <row r="30" spans="1:12" ht="20.100000000000001" customHeight="1">
      <c r="A30" s="2"/>
      <c r="B30" s="62">
        <v>13</v>
      </c>
      <c r="C30" s="25" t="s">
        <v>12</v>
      </c>
      <c r="D30" s="66" t="s">
        <v>13</v>
      </c>
      <c r="E30" s="97">
        <v>450</v>
      </c>
      <c r="F30" s="15"/>
      <c r="I30" s="33" t="s">
        <v>31</v>
      </c>
      <c r="J30" s="33">
        <v>100</v>
      </c>
      <c r="K30" s="50">
        <f>2.826*13^2*0.4</f>
        <v>191.0376</v>
      </c>
      <c r="L30" s="51">
        <f>((J30*10.67/(13/1000)^4.4704)*((K30/(1000*3600))/140)^1.852)*10</f>
        <v>3.6925196946678578</v>
      </c>
    </row>
    <row r="31" spans="1:12" ht="20.100000000000001" customHeight="1">
      <c r="A31" s="2"/>
      <c r="B31" s="63">
        <v>14</v>
      </c>
      <c r="C31" s="67" t="s">
        <v>70</v>
      </c>
      <c r="D31" s="64" t="s">
        <v>14</v>
      </c>
      <c r="E31" s="102">
        <f>E30*(E26+E28)/(0.85*1000)</f>
        <v>41.17216968325792</v>
      </c>
      <c r="F31" s="54" t="s">
        <v>79</v>
      </c>
      <c r="I31" s="33" t="s">
        <v>32</v>
      </c>
      <c r="J31" s="33">
        <v>120</v>
      </c>
      <c r="K31" s="50">
        <f>2.826*16^2*0.4</f>
        <v>289.38240000000002</v>
      </c>
      <c r="L31" s="51">
        <f>((J31*10.67/(16/1000)^4.4704)*((K31/(1000*3600))/140)^1.852)*10</f>
        <v>3.7791375292478504</v>
      </c>
    </row>
    <row r="32" spans="1:12" ht="20.100000000000001" customHeight="1">
      <c r="A32" s="2"/>
      <c r="B32" s="65">
        <v>15</v>
      </c>
      <c r="C32" s="39" t="s">
        <v>45</v>
      </c>
      <c r="D32" s="64" t="s">
        <v>14</v>
      </c>
      <c r="E32" s="103" t="s">
        <v>78</v>
      </c>
      <c r="F32" s="104">
        <f>47.1</f>
        <v>47.1</v>
      </c>
      <c r="G32" s="105" t="s">
        <v>75</v>
      </c>
      <c r="I32" s="33" t="s">
        <v>33</v>
      </c>
      <c r="J32" s="33">
        <v>150</v>
      </c>
      <c r="K32" s="50">
        <f>2.826*20^2*0.5</f>
        <v>565.20000000000005</v>
      </c>
      <c r="L32" s="51">
        <f>((J32*10.67/(20/1000)^4.4704)*((K32/(1000*3600))/140)^1.852)*10</f>
        <v>6.0187765474915196</v>
      </c>
    </row>
    <row r="33" spans="1:12" ht="20.100000000000001" customHeight="1">
      <c r="A33" s="2"/>
      <c r="B33" s="48"/>
      <c r="E33" s="13"/>
      <c r="F33" s="13"/>
      <c r="I33" s="36" t="s">
        <v>34</v>
      </c>
      <c r="J33" s="36">
        <v>200</v>
      </c>
      <c r="K33" s="52">
        <f>2.826*26^2*0.5</f>
        <v>955.18799999999999</v>
      </c>
      <c r="L33" s="53">
        <f>((J33*10.67/(26/1000)^4.4704)*((K33/(1000*3600))/140)^1.852)*10</f>
        <v>6.5632775684298483</v>
      </c>
    </row>
    <row r="34" spans="1:12" ht="20.100000000000001" customHeight="1">
      <c r="A34" s="2"/>
      <c r="B34" s="40">
        <v>16</v>
      </c>
      <c r="C34" s="45" t="s">
        <v>24</v>
      </c>
      <c r="D34" s="46" t="s">
        <v>6</v>
      </c>
      <c r="E34" s="106">
        <f>(E26/11)+E15</f>
        <v>25.363636363636363</v>
      </c>
      <c r="F34" s="12"/>
      <c r="K34" s="2"/>
      <c r="L34" s="2"/>
    </row>
    <row r="35" spans="1:12" ht="20.100000000000001" customHeight="1">
      <c r="A35" s="2"/>
      <c r="B35" s="4"/>
      <c r="C35" s="11"/>
      <c r="D35" s="13"/>
      <c r="E35" s="13"/>
      <c r="F35" s="12"/>
      <c r="G35" s="88" t="s">
        <v>58</v>
      </c>
      <c r="H35" s="88"/>
      <c r="I35" s="88"/>
      <c r="J35" s="88"/>
      <c r="K35" s="88"/>
      <c r="L35" s="88"/>
    </row>
    <row r="36" spans="1:12" ht="20.100000000000001" customHeight="1">
      <c r="A36" s="2"/>
      <c r="B36" s="38">
        <v>17</v>
      </c>
      <c r="C36" s="56" t="s">
        <v>39</v>
      </c>
      <c r="D36" s="57" t="s">
        <v>18</v>
      </c>
      <c r="E36" s="107">
        <f>F16</f>
        <v>20</v>
      </c>
      <c r="F36" s="12"/>
    </row>
    <row r="37" spans="1:12" ht="20.100000000000001" customHeight="1">
      <c r="A37" s="2"/>
      <c r="B37" s="33">
        <v>18</v>
      </c>
      <c r="C37" s="58" t="s">
        <v>42</v>
      </c>
      <c r="D37" s="59" t="s">
        <v>38</v>
      </c>
      <c r="E37" s="108">
        <v>150</v>
      </c>
      <c r="F37" s="12"/>
      <c r="K37" s="2"/>
      <c r="L37" s="73"/>
    </row>
    <row r="38" spans="1:12" ht="20.100000000000001" customHeight="1">
      <c r="A38" s="2"/>
      <c r="B38" s="33">
        <v>19</v>
      </c>
      <c r="C38" s="58" t="s">
        <v>43</v>
      </c>
      <c r="D38" s="59" t="s">
        <v>0</v>
      </c>
      <c r="E38" s="109">
        <f>E30/E25</f>
        <v>2250</v>
      </c>
      <c r="F38" s="49"/>
      <c r="K38" s="2"/>
      <c r="L38" s="2"/>
    </row>
    <row r="39" spans="1:12" ht="20.100000000000001" customHeight="1">
      <c r="A39" s="2"/>
      <c r="B39" s="33">
        <v>20</v>
      </c>
      <c r="C39" s="58" t="s">
        <v>41</v>
      </c>
      <c r="D39" s="59" t="s">
        <v>40</v>
      </c>
      <c r="E39" s="109">
        <f>(E38/E37)+2</f>
        <v>17</v>
      </c>
      <c r="F39" s="49"/>
      <c r="K39" s="2"/>
      <c r="L39" s="2"/>
    </row>
    <row r="40" spans="1:12" ht="20.100000000000001" customHeight="1">
      <c r="A40" s="2"/>
      <c r="B40" s="33">
        <v>21</v>
      </c>
      <c r="C40" s="58" t="s">
        <v>44</v>
      </c>
      <c r="D40" s="59" t="s">
        <v>40</v>
      </c>
      <c r="E40" s="108">
        <v>2</v>
      </c>
      <c r="F40" s="110" t="s">
        <v>86</v>
      </c>
      <c r="G40" s="5"/>
      <c r="H40" s="5"/>
      <c r="I40" s="5"/>
      <c r="J40" s="2"/>
      <c r="K40" s="2"/>
      <c r="L40" s="2"/>
    </row>
    <row r="41" spans="1:12" ht="20.100000000000001" customHeight="1">
      <c r="A41" s="2"/>
      <c r="B41" s="33">
        <v>22</v>
      </c>
      <c r="C41" s="58" t="s">
        <v>73</v>
      </c>
      <c r="D41" s="59" t="s">
        <v>74</v>
      </c>
      <c r="E41" s="109">
        <f>((E36^2*3.14/4)/1000)*E38</f>
        <v>706.5</v>
      </c>
      <c r="F41" s="55"/>
      <c r="G41" s="5"/>
      <c r="H41" s="5"/>
      <c r="I41" s="5"/>
      <c r="J41" s="2"/>
      <c r="K41" s="2"/>
      <c r="L41" s="2"/>
    </row>
    <row r="42" spans="1:12" ht="20.100000000000001" customHeight="1">
      <c r="A42" s="2"/>
      <c r="B42" s="33">
        <v>23</v>
      </c>
      <c r="C42" s="58" t="s">
        <v>80</v>
      </c>
      <c r="D42" s="59" t="s">
        <v>74</v>
      </c>
      <c r="E42" s="99">
        <f>F32*15</f>
        <v>706.5</v>
      </c>
      <c r="G42" s="5"/>
      <c r="H42" s="5"/>
      <c r="I42" s="5"/>
      <c r="J42" s="2"/>
      <c r="K42" s="82" t="s">
        <v>59</v>
      </c>
      <c r="L42" s="82"/>
    </row>
    <row r="43" spans="1:12" ht="20.100000000000001" customHeight="1">
      <c r="A43" s="2"/>
      <c r="B43" s="33">
        <v>24</v>
      </c>
      <c r="C43" s="58" t="s">
        <v>81</v>
      </c>
      <c r="D43" s="59" t="s">
        <v>74</v>
      </c>
      <c r="E43" s="99">
        <f>E42-E41</f>
        <v>0</v>
      </c>
      <c r="F43" s="18" t="s">
        <v>84</v>
      </c>
      <c r="G43" s="5"/>
      <c r="H43" s="5"/>
      <c r="I43" s="5"/>
      <c r="J43" s="2"/>
      <c r="K43" s="2"/>
      <c r="L43" s="2"/>
    </row>
    <row r="44" spans="1:12" ht="20.100000000000001" customHeight="1">
      <c r="A44" s="2"/>
      <c r="B44" s="36">
        <v>25</v>
      </c>
      <c r="C44" s="78" t="s">
        <v>83</v>
      </c>
      <c r="D44" s="60" t="s">
        <v>82</v>
      </c>
      <c r="E44" s="111">
        <f>F32*1000*0.85/5</f>
        <v>8007</v>
      </c>
      <c r="F44" s="112">
        <f>(E44/2.826*0.7)^0.5</f>
        <v>44.534630719624623</v>
      </c>
      <c r="G44" s="113" t="s">
        <v>85</v>
      </c>
      <c r="H44" s="5"/>
      <c r="I44" s="5"/>
      <c r="J44" s="2"/>
      <c r="K44" s="2"/>
      <c r="L44" s="2"/>
    </row>
    <row r="45" spans="1:12" ht="20.100000000000001" customHeight="1">
      <c r="A45" s="2"/>
      <c r="B45" s="10"/>
      <c r="G45" s="5"/>
      <c r="H45" s="5"/>
      <c r="I45" s="5"/>
      <c r="J45" s="2"/>
      <c r="K45" s="2"/>
      <c r="L45" s="2"/>
    </row>
    <row r="46" spans="1:12" ht="20.100000000000001" customHeight="1">
      <c r="A46" s="2"/>
      <c r="B46" s="2"/>
      <c r="C46" s="54" t="s">
        <v>60</v>
      </c>
      <c r="D46" s="79" t="s">
        <v>57</v>
      </c>
      <c r="E46" s="80"/>
      <c r="F46" s="81"/>
      <c r="G46" s="2"/>
      <c r="H46" s="2"/>
      <c r="I46" s="2"/>
      <c r="J46" s="2"/>
      <c r="K46" s="2"/>
      <c r="L46" s="2"/>
    </row>
    <row r="47" spans="1:12" ht="20.100000000000001" customHeight="1">
      <c r="A47" s="2"/>
      <c r="B47" s="2"/>
      <c r="C47" s="68" t="s">
        <v>46</v>
      </c>
      <c r="D47" s="114" t="s">
        <v>61</v>
      </c>
      <c r="E47" s="115" t="s">
        <v>49</v>
      </c>
      <c r="F47" s="116" t="s">
        <v>50</v>
      </c>
      <c r="G47" s="2"/>
      <c r="H47" s="2"/>
      <c r="I47" s="2"/>
      <c r="J47" s="2"/>
      <c r="K47" s="2"/>
      <c r="L47" s="2"/>
    </row>
    <row r="48" spans="1:12" ht="20.100000000000001" customHeight="1">
      <c r="A48" s="2"/>
      <c r="B48" s="2"/>
      <c r="C48" s="68" t="s">
        <v>48</v>
      </c>
      <c r="D48" s="117" t="s">
        <v>56</v>
      </c>
      <c r="E48" s="118" t="s">
        <v>54</v>
      </c>
      <c r="F48" s="119" t="s">
        <v>51</v>
      </c>
      <c r="G48" s="2"/>
      <c r="H48" s="2"/>
      <c r="I48" s="2"/>
      <c r="J48" s="2"/>
      <c r="K48" s="2"/>
      <c r="L48" s="2"/>
    </row>
    <row r="49" spans="1:12" ht="20.100000000000001" customHeight="1">
      <c r="A49" s="2"/>
      <c r="B49" s="2"/>
      <c r="C49" s="68" t="s">
        <v>47</v>
      </c>
      <c r="D49" s="120" t="s">
        <v>55</v>
      </c>
      <c r="E49" s="121" t="s">
        <v>53</v>
      </c>
      <c r="F49" s="122" t="s">
        <v>52</v>
      </c>
      <c r="G49" s="2"/>
      <c r="H49" s="2"/>
      <c r="I49" s="2"/>
      <c r="J49" s="2"/>
      <c r="K49" s="2"/>
      <c r="L49" s="2"/>
    </row>
    <row r="50" spans="1:12" ht="20.100000000000001" customHeight="1">
      <c r="D50" s="1"/>
      <c r="E50" s="1"/>
      <c r="F50" s="1"/>
    </row>
    <row r="51" spans="1:12" ht="20.100000000000001" customHeight="1">
      <c r="D51" s="1"/>
      <c r="E51" s="1"/>
      <c r="F51" s="1"/>
      <c r="K51" s="2"/>
    </row>
    <row r="52" spans="1:12" ht="20.100000000000001" customHeight="1">
      <c r="D52" s="1"/>
      <c r="E52" s="1"/>
      <c r="F52" s="1"/>
    </row>
    <row r="53" spans="1:12" ht="20.100000000000001" customHeight="1">
      <c r="D53" s="1"/>
      <c r="E53" s="1"/>
      <c r="F53" s="1"/>
    </row>
    <row r="54" spans="1:12" ht="12" customHeight="1">
      <c r="D54" s="1"/>
      <c r="E54" s="1"/>
    </row>
    <row r="55" spans="1:12" ht="12" customHeight="1"/>
    <row r="56" spans="1:12" ht="12" customHeight="1"/>
    <row r="57" spans="1:12" ht="12" customHeight="1"/>
    <row r="58" spans="1:12" ht="12" customHeight="1"/>
    <row r="59" spans="1:12" ht="12" customHeight="1"/>
  </sheetData>
  <sheetProtection password="F3B8" sheet="1" objects="1" scenarios="1"/>
  <mergeCells count="8">
    <mergeCell ref="D46:F46"/>
    <mergeCell ref="K42:L42"/>
    <mergeCell ref="C5:G5"/>
    <mergeCell ref="C6:G6"/>
    <mergeCell ref="C7:G7"/>
    <mergeCell ref="C8:G8"/>
    <mergeCell ref="G25:L25"/>
    <mergeCell ref="G35:L35"/>
  </mergeCells>
  <phoneticPr fontId="0" type="noConversion"/>
  <pageMargins left="0.75" right="0.75" top="1" bottom="1" header="0.5" footer="0.5"/>
  <pageSetup paperSize="9" scale="67" orientation="portrait" horizontalDpi="0" verticalDpi="0" r:id="rId1"/>
  <headerFooter alignWithMargins="0"/>
  <rowBreaks count="1" manualBreakCount="1">
    <brk id="50" max="11" man="1"/>
  </rowBreaks>
  <drawing r:id="rId2"/>
  <legacyDrawing r:id="rId3"/>
  <oleObjects>
    <oleObject progId="AutoCAD.Drawing.18" shapeId="1260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Preinstalled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Version</dc:creator>
  <cp:lastModifiedBy>utente</cp:lastModifiedBy>
  <cp:lastPrinted>2006-06-17T14:35:49Z</cp:lastPrinted>
  <dcterms:created xsi:type="dcterms:W3CDTF">2006-03-23T08:13:14Z</dcterms:created>
  <dcterms:modified xsi:type="dcterms:W3CDTF">2023-04-02T16:59:47Z</dcterms:modified>
</cp:coreProperties>
</file>