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285" windowWidth="18780" windowHeight="882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Foglio1!$A$1:$K$50</definedName>
  </definedNames>
  <calcPr calcId="125725"/>
</workbook>
</file>

<file path=xl/calcChain.xml><?xml version="1.0" encoding="utf-8"?>
<calcChain xmlns="http://schemas.openxmlformats.org/spreadsheetml/2006/main">
  <c r="D36" i="1"/>
  <c r="D37" s="1"/>
  <c r="D34"/>
  <c r="D25"/>
  <c r="D19"/>
  <c r="D27" s="1"/>
  <c r="D17"/>
  <c r="D21" l="1"/>
  <c r="D23" s="1"/>
  <c r="D14"/>
  <c r="D39"/>
  <c r="D40" s="1"/>
  <c r="D41" l="1"/>
</calcChain>
</file>

<file path=xl/comments1.xml><?xml version="1.0" encoding="utf-8"?>
<comments xmlns="http://schemas.openxmlformats.org/spreadsheetml/2006/main">
  <authors>
    <author>utente</author>
  </authors>
  <commentList>
    <comment ref="D30" authorId="0">
      <text>
        <r>
          <rPr>
            <b/>
            <sz val="8"/>
            <color indexed="81"/>
            <rFont val="Tahoma"/>
            <family val="2"/>
          </rPr>
          <t>utente: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<sst xmlns="http://schemas.openxmlformats.org/spreadsheetml/2006/main" count="70" uniqueCount="56">
  <si>
    <t>Località</t>
  </si>
  <si>
    <t xml:space="preserve">Appartamenti </t>
  </si>
  <si>
    <t>n°</t>
  </si>
  <si>
    <t>superficie  appartamenti (cad. valore medio)</t>
  </si>
  <si>
    <t>m2</t>
  </si>
  <si>
    <t>CL</t>
  </si>
  <si>
    <t>B</t>
  </si>
  <si>
    <t>Dispersioni termiche</t>
  </si>
  <si>
    <t>Wh/m2</t>
  </si>
  <si>
    <t>Fabbisogno orario riscaldamento ambienti</t>
  </si>
  <si>
    <t>Wh</t>
  </si>
  <si>
    <t>Consumi tecnici ACS (*) per persona</t>
  </si>
  <si>
    <t xml:space="preserve">L/g </t>
  </si>
  <si>
    <t>persone per appartamento</t>
  </si>
  <si>
    <t>totale persone</t>
  </si>
  <si>
    <t>Copertura norma D.L.199.21</t>
  </si>
  <si>
    <t>%</t>
  </si>
  <si>
    <t>Consumo complessivo giornaliero ACS</t>
  </si>
  <si>
    <t>L/g</t>
  </si>
  <si>
    <t>Temperatura acqua d utilizzo</t>
  </si>
  <si>
    <t>°C</t>
  </si>
  <si>
    <t>Temperatura acqua di rete</t>
  </si>
  <si>
    <t xml:space="preserve">potenzialità termica richiesta per ACS  </t>
  </si>
  <si>
    <t>kW/g</t>
  </si>
  <si>
    <t>Potenzialità termica per il riscaldamento *</t>
  </si>
  <si>
    <t>kWh</t>
  </si>
  <si>
    <t>Rendimento impianto di riscaldamento</t>
  </si>
  <si>
    <t>Fabbisogno energetico per il riscald. ambienti**</t>
  </si>
  <si>
    <t>Rendimento panneli solari</t>
  </si>
  <si>
    <t>Potenzialità termica richiesta dai pannelli solari*</t>
  </si>
  <si>
    <t>kWh/g</t>
  </si>
  <si>
    <t>IMPERIA</t>
  </si>
  <si>
    <t>Classe Energetica edificio</t>
  </si>
  <si>
    <t>Pannelli solari termici</t>
  </si>
  <si>
    <t>EMMETI</t>
  </si>
  <si>
    <t>Dimensione pannelli</t>
  </si>
  <si>
    <t>Superficie assorbitore</t>
  </si>
  <si>
    <t>Temperatura di mandata</t>
  </si>
  <si>
    <t>Temperatura di ritorno</t>
  </si>
  <si>
    <t>Temperatura media</t>
  </si>
  <si>
    <r>
      <t>°Cxm</t>
    </r>
    <r>
      <rPr>
        <b/>
        <vertAlign val="superscript"/>
        <sz val="12"/>
        <color theme="1"/>
        <rFont val="Arial Narrow"/>
        <family val="2"/>
      </rPr>
      <t>2</t>
    </r>
    <r>
      <rPr>
        <sz val="12"/>
        <color theme="1"/>
        <rFont val="Arial Narrow"/>
        <family val="2"/>
      </rPr>
      <t>W</t>
    </r>
  </si>
  <si>
    <t>Fattore corretivo</t>
  </si>
  <si>
    <t>Grado di efficenza</t>
  </si>
  <si>
    <t>ƞ</t>
  </si>
  <si>
    <t>Superficie pannelli</t>
  </si>
  <si>
    <t xml:space="preserve">Pannelli </t>
  </si>
  <si>
    <t>Bollitore</t>
  </si>
  <si>
    <t>L</t>
  </si>
  <si>
    <t>kW/m2</t>
  </si>
  <si>
    <t>Temperatura ambiente esterna</t>
  </si>
  <si>
    <t>Temp. media annuale soleggiamento (UNI)</t>
  </si>
  <si>
    <t>SCHEDA DI CALCOLO PANNELLI SOLARI TERMICI</t>
  </si>
  <si>
    <t>pannelli piani  installazione nel residenziale</t>
  </si>
  <si>
    <t>collettore</t>
  </si>
  <si>
    <t>ARCOBALENO</t>
  </si>
  <si>
    <t>Faq.2343.2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</si>
</sst>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 Rounded MT Bold"/>
      <family val="2"/>
    </font>
    <font>
      <b/>
      <vertAlign val="superscript"/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Arial Narrow"/>
      <family val="2"/>
    </font>
    <font>
      <sz val="20"/>
      <color theme="1"/>
      <name val="Arial Black"/>
      <family val="2"/>
    </font>
    <font>
      <sz val="20"/>
      <color rgb="FF0070C0"/>
      <name val="Arial Black"/>
      <family val="2"/>
    </font>
    <font>
      <b/>
      <i/>
      <sz val="1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2" fillId="0" borderId="2" xfId="0" applyFont="1" applyFill="1" applyBorder="1" applyAlignment="1" applyProtection="1">
      <alignment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vertical="center"/>
      <protection hidden="1"/>
    </xf>
    <xf numFmtId="0" fontId="3" fillId="0" borderId="6" xfId="0" applyFont="1" applyBorder="1" applyProtection="1">
      <protection hidden="1"/>
    </xf>
    <xf numFmtId="0" fontId="3" fillId="0" borderId="6" xfId="0" applyFont="1" applyFill="1" applyBorder="1" applyProtection="1">
      <protection hidden="1"/>
    </xf>
    <xf numFmtId="0" fontId="2" fillId="4" borderId="6" xfId="0" applyFont="1" applyFill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4" borderId="7" xfId="0" applyFont="1" applyFill="1" applyBorder="1" applyProtection="1">
      <protection hidden="1"/>
    </xf>
    <xf numFmtId="0" fontId="3" fillId="2" borderId="5" xfId="0" applyFont="1" applyFill="1" applyBorder="1" applyAlignment="1" applyProtection="1">
      <alignment horizontal="center" vertical="center"/>
      <protection locked="0" hidden="1"/>
    </xf>
    <xf numFmtId="0" fontId="3" fillId="2" borderId="5" xfId="0" applyFont="1" applyFill="1" applyBorder="1" applyAlignment="1" applyProtection="1">
      <alignment horizontal="center"/>
      <protection locked="0"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2" fillId="3" borderId="5" xfId="0" applyFont="1" applyFill="1" applyBorder="1" applyAlignment="1" applyProtection="1">
      <alignment horizontal="center"/>
      <protection hidden="1"/>
    </xf>
    <xf numFmtId="1" fontId="2" fillId="3" borderId="5" xfId="0" applyNumberFormat="1" applyFont="1" applyFill="1" applyBorder="1" applyAlignment="1" applyProtection="1">
      <alignment horizontal="center"/>
      <protection hidden="1"/>
    </xf>
    <xf numFmtId="1" fontId="2" fillId="3" borderId="8" xfId="0" applyNumberFormat="1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0" xfId="0" applyFont="1" applyFill="1" applyBorder="1" applyAlignment="1" applyProtection="1">
      <alignment horizontal="center"/>
      <protection hidden="1"/>
    </xf>
    <xf numFmtId="0" fontId="2" fillId="4" borderId="10" xfId="0" applyFont="1" applyFill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2" fillId="4" borderId="11" xfId="0" applyFont="1" applyFill="1" applyBorder="1" applyAlignment="1" applyProtection="1">
      <alignment horizontal="center"/>
      <protection hidden="1"/>
    </xf>
    <xf numFmtId="0" fontId="3" fillId="0" borderId="12" xfId="0" applyFont="1" applyBorder="1"/>
    <xf numFmtId="0" fontId="4" fillId="0" borderId="6" xfId="0" applyFont="1" applyBorder="1" applyProtection="1"/>
    <xf numFmtId="0" fontId="2" fillId="0" borderId="6" xfId="0" applyFont="1" applyFill="1" applyBorder="1" applyAlignment="1" applyProtection="1">
      <alignment vertical="center"/>
      <protection hidden="1"/>
    </xf>
    <xf numFmtId="0" fontId="4" fillId="0" borderId="6" xfId="0" applyFont="1" applyBorder="1"/>
    <xf numFmtId="0" fontId="4" fillId="0" borderId="7" xfId="0" applyFont="1" applyBorder="1"/>
    <xf numFmtId="0" fontId="2" fillId="0" borderId="10" xfId="0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/>
      <protection hidden="1"/>
    </xf>
    <xf numFmtId="0" fontId="8" fillId="0" borderId="4" xfId="0" applyFont="1" applyFill="1" applyBorder="1" applyAlignment="1" applyProtection="1">
      <alignment horizontal="center"/>
      <protection hidden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 applyProtection="1">
      <alignment horizontal="center"/>
      <protection locked="0" hidden="1"/>
    </xf>
    <xf numFmtId="0" fontId="5" fillId="2" borderId="13" xfId="0" applyFont="1" applyFill="1" applyBorder="1" applyAlignment="1" applyProtection="1">
      <alignment horizontal="center"/>
      <protection locked="0" hidden="1"/>
    </xf>
    <xf numFmtId="0" fontId="5" fillId="2" borderId="14" xfId="0" applyFont="1" applyFill="1" applyBorder="1" applyAlignment="1" applyProtection="1">
      <alignment horizontal="center"/>
      <protection locked="0" hidden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164" fontId="3" fillId="3" borderId="5" xfId="0" applyNumberFormat="1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/>
      <protection locked="0" hidden="1"/>
    </xf>
    <xf numFmtId="165" fontId="3" fillId="3" borderId="5" xfId="0" applyNumberFormat="1" applyFont="1" applyFill="1" applyBorder="1" applyAlignment="1" applyProtection="1">
      <alignment horizontal="center" vertical="center"/>
      <protection hidden="1"/>
    </xf>
    <xf numFmtId="1" fontId="3" fillId="3" borderId="5" xfId="0" applyNumberFormat="1" applyFont="1" applyFill="1" applyBorder="1" applyAlignment="1" applyProtection="1">
      <alignment horizontal="center" vertical="center"/>
      <protection hidden="1"/>
    </xf>
    <xf numFmtId="1" fontId="3" fillId="3" borderId="8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40944</xdr:colOff>
      <xdr:row>0</xdr:row>
      <xdr:rowOff>66674</xdr:rowOff>
    </xdr:from>
    <xdr:to>
      <xdr:col>1</xdr:col>
      <xdr:colOff>1982593</xdr:colOff>
      <xdr:row>3</xdr:row>
      <xdr:rowOff>200025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44" y="66674"/>
          <a:ext cx="2589349" cy="7048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257174</xdr:colOff>
      <xdr:row>42</xdr:row>
      <xdr:rowOff>72643</xdr:rowOff>
    </xdr:from>
    <xdr:to>
      <xdr:col>9</xdr:col>
      <xdr:colOff>559944</xdr:colOff>
      <xdr:row>49</xdr:row>
      <xdr:rowOff>73025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4874" y="9111868"/>
          <a:ext cx="7722745" cy="13529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222837</xdr:colOff>
      <xdr:row>8</xdr:row>
      <xdr:rowOff>95250</xdr:rowOff>
    </xdr:from>
    <xdr:to>
      <xdr:col>8</xdr:col>
      <xdr:colOff>285751</xdr:colOff>
      <xdr:row>20</xdr:row>
      <xdr:rowOff>60492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52012" y="2314575"/>
          <a:ext cx="2653714" cy="23655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473567</xdr:colOff>
      <xdr:row>9</xdr:row>
      <xdr:rowOff>0</xdr:rowOff>
    </xdr:from>
    <xdr:to>
      <xdr:col>10</xdr:col>
      <xdr:colOff>371609</xdr:colOff>
      <xdr:row>19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93542" y="2419350"/>
          <a:ext cx="1193442" cy="2133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76201</xdr:colOff>
      <xdr:row>25</xdr:row>
      <xdr:rowOff>164652</xdr:rowOff>
    </xdr:from>
    <xdr:to>
      <xdr:col>10</xdr:col>
      <xdr:colOff>581025</xdr:colOff>
      <xdr:row>37</xdr:row>
      <xdr:rowOff>200024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05376" y="5098602"/>
          <a:ext cx="4391024" cy="24642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514350</xdr:colOff>
      <xdr:row>21</xdr:row>
      <xdr:rowOff>40049</xdr:rowOff>
    </xdr:from>
    <xdr:to>
      <xdr:col>6</xdr:col>
      <xdr:colOff>600075</xdr:colOff>
      <xdr:row>25</xdr:row>
      <xdr:rowOff>47624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43525" y="4859699"/>
          <a:ext cx="1381125" cy="80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455518</xdr:colOff>
      <xdr:row>21</xdr:row>
      <xdr:rowOff>0</xdr:rowOff>
    </xdr:from>
    <xdr:to>
      <xdr:col>10</xdr:col>
      <xdr:colOff>619124</xdr:colOff>
      <xdr:row>25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875493" y="4819650"/>
          <a:ext cx="1459006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4"/>
  <sheetViews>
    <sheetView tabSelected="1" view="pageLayout" zoomScaleNormal="100" workbookViewId="0">
      <selection activeCell="D14" sqref="D14"/>
    </sheetView>
  </sheetViews>
  <sheetFormatPr defaultRowHeight="15"/>
  <cols>
    <col min="2" max="2" width="40.5703125" customWidth="1"/>
  </cols>
  <sheetData>
    <row r="2" spans="2:11">
      <c r="J2" t="s">
        <v>55</v>
      </c>
    </row>
    <row r="4" spans="2:11" ht="62.25" customHeight="1">
      <c r="B4" s="34" t="s">
        <v>51</v>
      </c>
      <c r="C4" s="35"/>
      <c r="D4" s="35"/>
      <c r="E4" s="35"/>
      <c r="F4" s="35"/>
      <c r="G4" s="35"/>
      <c r="H4" s="35"/>
      <c r="I4" s="35"/>
      <c r="J4" s="35"/>
      <c r="K4" s="35"/>
    </row>
    <row r="5" spans="2:11" ht="22.5" customHeight="1">
      <c r="B5" s="36" t="s">
        <v>52</v>
      </c>
      <c r="C5" s="37"/>
      <c r="D5" s="37"/>
      <c r="E5" s="37"/>
      <c r="F5" s="37"/>
      <c r="G5" s="37"/>
      <c r="H5" s="37"/>
      <c r="I5" s="37"/>
      <c r="J5" s="37"/>
      <c r="K5" s="37"/>
    </row>
    <row r="9" spans="2:11" ht="15.75">
      <c r="B9" s="2" t="s">
        <v>0</v>
      </c>
      <c r="C9" s="32" t="s">
        <v>31</v>
      </c>
      <c r="D9" s="33"/>
    </row>
    <row r="10" spans="2:11" ht="15.75">
      <c r="B10" s="4" t="s">
        <v>1</v>
      </c>
      <c r="C10" s="16" t="s">
        <v>2</v>
      </c>
      <c r="D10" s="10">
        <v>8</v>
      </c>
    </row>
    <row r="11" spans="2:11" ht="15.75">
      <c r="B11" s="5" t="s">
        <v>3</v>
      </c>
      <c r="C11" s="17" t="s">
        <v>4</v>
      </c>
      <c r="D11" s="11">
        <v>95</v>
      </c>
    </row>
    <row r="12" spans="2:11" ht="15.75">
      <c r="B12" s="5" t="s">
        <v>32</v>
      </c>
      <c r="C12" s="17" t="s">
        <v>5</v>
      </c>
      <c r="D12" s="39" t="s">
        <v>6</v>
      </c>
    </row>
    <row r="13" spans="2:11" ht="15.75">
      <c r="B13" s="5" t="s">
        <v>7</v>
      </c>
      <c r="C13" s="17" t="s">
        <v>8</v>
      </c>
      <c r="D13" s="39">
        <v>65</v>
      </c>
    </row>
    <row r="14" spans="2:11" ht="15.75">
      <c r="B14" s="5" t="s">
        <v>9</v>
      </c>
      <c r="C14" s="17" t="s">
        <v>10</v>
      </c>
      <c r="D14" s="12">
        <f>D13*D10*D11+D17*D15*0.4</f>
        <v>50040</v>
      </c>
    </row>
    <row r="15" spans="2:11" ht="15.75">
      <c r="B15" s="5" t="s">
        <v>11</v>
      </c>
      <c r="C15" s="17" t="s">
        <v>12</v>
      </c>
      <c r="D15" s="11">
        <v>50</v>
      </c>
    </row>
    <row r="16" spans="2:11" ht="15.75">
      <c r="B16" s="6" t="s">
        <v>13</v>
      </c>
      <c r="C16" s="18" t="s">
        <v>2</v>
      </c>
      <c r="D16" s="11">
        <v>4</v>
      </c>
    </row>
    <row r="17" spans="2:9" ht="15.75">
      <c r="B17" s="6" t="s">
        <v>14</v>
      </c>
      <c r="C17" s="18" t="s">
        <v>2</v>
      </c>
      <c r="D17" s="3">
        <f>D16*D10</f>
        <v>32</v>
      </c>
    </row>
    <row r="18" spans="2:9" ht="15.75">
      <c r="B18" s="7" t="s">
        <v>15</v>
      </c>
      <c r="C18" s="19" t="s">
        <v>16</v>
      </c>
      <c r="D18" s="13">
        <v>60</v>
      </c>
    </row>
    <row r="19" spans="2:9" ht="15.75">
      <c r="B19" s="7" t="s">
        <v>17</v>
      </c>
      <c r="C19" s="19" t="s">
        <v>18</v>
      </c>
      <c r="D19" s="13">
        <f>D10*D15*D16*D18/100</f>
        <v>960</v>
      </c>
    </row>
    <row r="20" spans="2:9" ht="15.75">
      <c r="B20" s="8" t="s">
        <v>19</v>
      </c>
      <c r="C20" s="20" t="s">
        <v>20</v>
      </c>
      <c r="D20" s="39">
        <v>45</v>
      </c>
    </row>
    <row r="21" spans="2:9" ht="15.75">
      <c r="B21" s="7" t="s">
        <v>24</v>
      </c>
      <c r="C21" s="19" t="s">
        <v>25</v>
      </c>
      <c r="D21" s="14">
        <f>((D14+(D17*D15)*0.4/10)/1000)</f>
        <v>50.103999999999999</v>
      </c>
    </row>
    <row r="22" spans="2:9" ht="15.75">
      <c r="B22" s="7" t="s">
        <v>26</v>
      </c>
      <c r="C22" s="19" t="s">
        <v>16</v>
      </c>
      <c r="D22" s="13">
        <v>85</v>
      </c>
      <c r="H22" s="37" t="s">
        <v>53</v>
      </c>
      <c r="I22" s="37"/>
    </row>
    <row r="23" spans="2:9" ht="15.75">
      <c r="B23" s="7" t="s">
        <v>27</v>
      </c>
      <c r="C23" s="19" t="s">
        <v>25</v>
      </c>
      <c r="D23" s="14">
        <f>D21*100/D22</f>
        <v>58.945882352941169</v>
      </c>
      <c r="H23" s="38" t="s">
        <v>54</v>
      </c>
      <c r="I23" s="38"/>
    </row>
    <row r="24" spans="2:9" ht="15.75">
      <c r="B24" s="8" t="s">
        <v>21</v>
      </c>
      <c r="C24" s="20" t="s">
        <v>20</v>
      </c>
      <c r="D24" s="39">
        <v>12</v>
      </c>
    </row>
    <row r="25" spans="2:9" ht="15.75">
      <c r="B25" s="7" t="s">
        <v>22</v>
      </c>
      <c r="C25" s="19" t="s">
        <v>23</v>
      </c>
      <c r="D25" s="14">
        <f>((D19*(D20-D24))*1.16)/1000</f>
        <v>36.748799999999996</v>
      </c>
    </row>
    <row r="26" spans="2:9" ht="15.75">
      <c r="B26" s="8" t="s">
        <v>28</v>
      </c>
      <c r="C26" s="20" t="s">
        <v>16</v>
      </c>
      <c r="D26" s="13">
        <v>80</v>
      </c>
    </row>
    <row r="27" spans="2:9" ht="15.75">
      <c r="B27" s="9" t="s">
        <v>29</v>
      </c>
      <c r="C27" s="21" t="s">
        <v>30</v>
      </c>
      <c r="D27" s="15">
        <f>D19*(D20-D24)*1.16/1000</f>
        <v>36.748799999999996</v>
      </c>
    </row>
    <row r="29" spans="2:9" ht="15.75">
      <c r="B29" s="22" t="s">
        <v>33</v>
      </c>
      <c r="C29" s="40" t="s">
        <v>34</v>
      </c>
      <c r="D29" s="41"/>
    </row>
    <row r="30" spans="2:9" ht="15.75">
      <c r="B30" s="23" t="s">
        <v>35</v>
      </c>
      <c r="C30" s="31" t="s">
        <v>4</v>
      </c>
      <c r="D30" s="42">
        <v>2.59</v>
      </c>
    </row>
    <row r="31" spans="2:9" ht="15.75">
      <c r="B31" s="24" t="s">
        <v>36</v>
      </c>
      <c r="C31" s="27" t="s">
        <v>4</v>
      </c>
      <c r="D31" s="43">
        <v>2.29</v>
      </c>
    </row>
    <row r="32" spans="2:9" ht="15.75">
      <c r="B32" s="25" t="s">
        <v>37</v>
      </c>
      <c r="C32" s="28" t="s">
        <v>20</v>
      </c>
      <c r="D32" s="10">
        <v>80</v>
      </c>
    </row>
    <row r="33" spans="2:5" ht="15.75">
      <c r="B33" s="25" t="s">
        <v>38</v>
      </c>
      <c r="C33" s="28" t="s">
        <v>20</v>
      </c>
      <c r="D33" s="10">
        <v>32</v>
      </c>
    </row>
    <row r="34" spans="2:5" ht="15.75">
      <c r="B34" s="25" t="s">
        <v>39</v>
      </c>
      <c r="C34" s="28" t="s">
        <v>20</v>
      </c>
      <c r="D34" s="44">
        <f>(D32+D33)/2</f>
        <v>56</v>
      </c>
    </row>
    <row r="35" spans="2:5" ht="15.75">
      <c r="B35" s="25" t="s">
        <v>49</v>
      </c>
      <c r="C35" s="28" t="s">
        <v>20</v>
      </c>
      <c r="D35" s="10">
        <v>32</v>
      </c>
    </row>
    <row r="36" spans="2:5" ht="18.75">
      <c r="B36" s="25" t="s">
        <v>41</v>
      </c>
      <c r="C36" s="28" t="s">
        <v>40</v>
      </c>
      <c r="D36" s="44">
        <f>(D34-D35)/1000</f>
        <v>2.4E-2</v>
      </c>
    </row>
    <row r="37" spans="2:5" ht="15.75">
      <c r="B37" s="25" t="s">
        <v>42</v>
      </c>
      <c r="C37" s="29" t="s">
        <v>43</v>
      </c>
      <c r="D37" s="45">
        <f>(0.17-D36)*0.8/0.17</f>
        <v>0.68705882352941183</v>
      </c>
    </row>
    <row r="38" spans="2:5" ht="15.75">
      <c r="B38" s="25" t="s">
        <v>50</v>
      </c>
      <c r="C38" s="28" t="s">
        <v>48</v>
      </c>
      <c r="D38" s="46">
        <v>3.8</v>
      </c>
    </row>
    <row r="39" spans="2:5" ht="15.75">
      <c r="B39" s="25" t="s">
        <v>44</v>
      </c>
      <c r="C39" s="28" t="s">
        <v>4</v>
      </c>
      <c r="D39" s="47">
        <f>D27/(D38*D37)</f>
        <v>14.075558759913479</v>
      </c>
    </row>
    <row r="40" spans="2:5" ht="15.75">
      <c r="B40" s="25" t="s">
        <v>45</v>
      </c>
      <c r="C40" s="28" t="s">
        <v>2</v>
      </c>
      <c r="D40" s="48">
        <f>D39/D31</f>
        <v>6.1465322095692043</v>
      </c>
    </row>
    <row r="41" spans="2:5" ht="15.75">
      <c r="B41" s="26" t="s">
        <v>46</v>
      </c>
      <c r="C41" s="30" t="s">
        <v>47</v>
      </c>
      <c r="D41" s="49">
        <f>D39*50</f>
        <v>703.77793799567394</v>
      </c>
      <c r="E41" s="50">
        <v>800</v>
      </c>
    </row>
    <row r="43" spans="2:5" ht="15.75">
      <c r="B43" s="1"/>
      <c r="C43" s="1"/>
      <c r="D43" s="1"/>
    </row>
    <row r="44" spans="2:5" ht="15.75">
      <c r="B44" s="1"/>
      <c r="C44" s="1"/>
      <c r="D44" s="1"/>
    </row>
  </sheetData>
  <sheetProtection password="F3B8" sheet="1" objects="1" scenarios="1"/>
  <mergeCells count="6">
    <mergeCell ref="C9:D9"/>
    <mergeCell ref="C29:D29"/>
    <mergeCell ref="B4:K4"/>
    <mergeCell ref="B5:K5"/>
    <mergeCell ref="H22:I22"/>
    <mergeCell ref="H23:I23"/>
  </mergeCells>
  <pageMargins left="0.7" right="0.7" top="0.75" bottom="0.75" header="0.3" footer="0.3"/>
  <pageSetup paperSize="9" scale="54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2019-05-09T07:53:29Z</cp:lastPrinted>
  <dcterms:created xsi:type="dcterms:W3CDTF">2019-05-09T07:52:14Z</dcterms:created>
  <dcterms:modified xsi:type="dcterms:W3CDTF">2025-02-12T07:23:24Z</dcterms:modified>
</cp:coreProperties>
</file>