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0" windowWidth="19980" windowHeight="903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Foglio1!$A$1:$O$51</definedName>
  </definedNames>
  <calcPr calcId="125725"/>
</workbook>
</file>

<file path=xl/calcChain.xml><?xml version="1.0" encoding="utf-8"?>
<calcChain xmlns="http://schemas.openxmlformats.org/spreadsheetml/2006/main">
  <c r="I9" i="1"/>
  <c r="I8"/>
  <c r="F9"/>
  <c r="F22" s="1"/>
  <c r="F16" l="1"/>
  <c r="F17" s="1"/>
  <c r="F19" s="1"/>
  <c r="I10"/>
  <c r="F21"/>
  <c r="F26"/>
  <c r="F25" l="1"/>
  <c r="F27" s="1"/>
  <c r="F28" l="1"/>
  <c r="F31" s="1"/>
  <c r="F44" s="1"/>
  <c r="F45" s="1"/>
  <c r="F46" s="1"/>
  <c r="F33" l="1"/>
  <c r="F40" s="1"/>
  <c r="F34" l="1"/>
</calcChain>
</file>

<file path=xl/sharedStrings.xml><?xml version="1.0" encoding="utf-8"?>
<sst xmlns="http://schemas.openxmlformats.org/spreadsheetml/2006/main" count="80" uniqueCount="59">
  <si>
    <t>Consumi riscaldamento</t>
  </si>
  <si>
    <t>Consumo totale</t>
  </si>
  <si>
    <t>Giorni di riscaldamento</t>
  </si>
  <si>
    <t>gg</t>
  </si>
  <si>
    <t>h/g</t>
  </si>
  <si>
    <t>Ore di riscaldamento</t>
  </si>
  <si>
    <t>Ore utilizzo ACS (stima)</t>
  </si>
  <si>
    <t>Consumo orario gas Metano</t>
  </si>
  <si>
    <t>m3/h</t>
  </si>
  <si>
    <t>kW</t>
  </si>
  <si>
    <t>m3/ anno gas Metano</t>
  </si>
  <si>
    <t>N°</t>
  </si>
  <si>
    <r>
      <t xml:space="preserve">Consumi </t>
    </r>
    <r>
      <rPr>
        <b/>
        <sz val="11"/>
        <color rgb="FFFF0000"/>
        <rFont val="Arial Narrow"/>
        <family val="2"/>
      </rPr>
      <t>ACS</t>
    </r>
  </si>
  <si>
    <t>NORMATIVA SOLARE TERMICO</t>
  </si>
  <si>
    <t>Potenzialità caldaia  commerciale</t>
  </si>
  <si>
    <t>Potenzialità da riscaldamento ambienti 20%</t>
  </si>
  <si>
    <t>Totale solare termico</t>
  </si>
  <si>
    <t>kWh/g</t>
  </si>
  <si>
    <t>Potenzialità complessiva al solare termico</t>
  </si>
  <si>
    <t>m2</t>
  </si>
  <si>
    <t>L</t>
  </si>
  <si>
    <t>Pannelli solari termici</t>
  </si>
  <si>
    <t>Potenzialità per il riscaldamento ambienti</t>
  </si>
  <si>
    <t>kWh/h</t>
  </si>
  <si>
    <t>Richiesta termica giornaliera da solare term.</t>
  </si>
  <si>
    <t>Insolazione invernale media ponderale</t>
  </si>
  <si>
    <t>Boiler di accumulo</t>
  </si>
  <si>
    <t>Produttore</t>
  </si>
  <si>
    <t>CORDIVARI</t>
  </si>
  <si>
    <t>N°2</t>
  </si>
  <si>
    <t>Pannelli solari termici piani</t>
  </si>
  <si>
    <t>Dimensioni pannelli</t>
  </si>
  <si>
    <t>1250 x 2000</t>
  </si>
  <si>
    <t>mm H/L</t>
  </si>
  <si>
    <t>Area di apertura</t>
  </si>
  <si>
    <t>kWh/anno</t>
  </si>
  <si>
    <t>Potenzialità termica utilizzata</t>
  </si>
  <si>
    <t>Potenzialità caldaia a condensazione (sostituita)</t>
  </si>
  <si>
    <t>Superficie assorbente pannelli solari</t>
  </si>
  <si>
    <t>Potenzialità termica da solare termico</t>
  </si>
  <si>
    <t>Per una produzione  ACS</t>
  </si>
  <si>
    <t>L/h/g</t>
  </si>
  <si>
    <t>Atta a soddisfare un'utenza di persone  condom.</t>
  </si>
  <si>
    <t xml:space="preserve">Apparatamenti condominio </t>
  </si>
  <si>
    <t>Preventivazione caldaia in sostituzione</t>
  </si>
  <si>
    <t>Potenzialità termica per produzione ACS</t>
  </si>
  <si>
    <t>Boiler commerciali</t>
  </si>
  <si>
    <t>Utilizzo ACS appartamenti (verifica)</t>
  </si>
  <si>
    <t>CONSUMI TECNICI  IMPIANTO</t>
  </si>
  <si>
    <t>Anno</t>
  </si>
  <si>
    <t>Potenzialità da ACS                                    50%</t>
  </si>
  <si>
    <t>Caldaia  attuale in CTalta temperatura   (da sostit.)</t>
  </si>
  <si>
    <t>MODULA PLUS 65</t>
  </si>
  <si>
    <t>CALDAIA A CONDENSAZIONE</t>
  </si>
  <si>
    <t>2  x 65 kW</t>
  </si>
  <si>
    <t>PARADIGMA</t>
  </si>
  <si>
    <t>SCHEDA PREVENTIVAZIONE RISTRUTTURAZIONE C.T.</t>
  </si>
  <si>
    <t xml:space="preserve">base di calcolo:dati informativi consumi tecnici </t>
  </si>
  <si>
    <t xml:space="preserve">      2222 /2023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</si>
</sst>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rgb="FF0070C0"/>
      <name val="Arial Narrow"/>
      <family val="2"/>
    </font>
    <font>
      <b/>
      <sz val="16"/>
      <color rgb="FFFF0000"/>
      <name val="Arial Narrow"/>
      <family val="2"/>
    </font>
    <font>
      <sz val="12"/>
      <color theme="1"/>
      <name val="Arial Narrow"/>
      <family val="2"/>
    </font>
    <font>
      <sz val="20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Black"/>
      <family val="2"/>
    </font>
    <font>
      <b/>
      <i/>
      <sz val="14"/>
      <color theme="1"/>
      <name val="Arial"/>
      <family val="2"/>
    </font>
    <font>
      <sz val="14"/>
      <color rgb="FF0070C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2" fontId="1" fillId="0" borderId="0" xfId="0" applyNumberFormat="1" applyFont="1" applyAlignment="1">
      <alignment horizontal="center" vertical="center"/>
    </xf>
    <xf numFmtId="0" fontId="0" fillId="0" borderId="0" xfId="0" applyFill="1"/>
    <xf numFmtId="0" fontId="9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/>
    <xf numFmtId="1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0" fillId="0" borderId="0" xfId="0" applyBorder="1"/>
    <xf numFmtId="0" fontId="1" fillId="0" borderId="6" xfId="0" applyFont="1" applyFill="1" applyBorder="1"/>
    <xf numFmtId="0" fontId="0" fillId="0" borderId="7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/>
    <xf numFmtId="0" fontId="1" fillId="0" borderId="10" xfId="0" applyFont="1" applyFill="1" applyBorder="1" applyAlignment="1">
      <alignment horizontal="center" vertical="center"/>
    </xf>
    <xf numFmtId="0" fontId="0" fillId="0" borderId="2" xfId="0" applyBorder="1"/>
    <xf numFmtId="0" fontId="1" fillId="0" borderId="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0" xfId="0" applyFon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2" xfId="0" applyFont="1" applyFill="1" applyBorder="1" applyProtection="1"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locked="0" hidden="1"/>
    </xf>
    <xf numFmtId="164" fontId="1" fillId="3" borderId="9" xfId="0" applyNumberFormat="1" applyFont="1" applyFill="1" applyBorder="1" applyAlignment="1" applyProtection="1">
      <alignment horizontal="center" vertical="center"/>
      <protection hidden="1"/>
    </xf>
    <xf numFmtId="164" fontId="1" fillId="3" borderId="10" xfId="0" applyNumberFormat="1" applyFont="1" applyFill="1" applyBorder="1" applyAlignment="1" applyProtection="1">
      <alignment horizontal="center" vertical="center"/>
      <protection hidden="1"/>
    </xf>
    <xf numFmtId="164" fontId="1" fillId="3" borderId="11" xfId="0" applyNumberFormat="1" applyFont="1" applyFill="1" applyBorder="1" applyAlignment="1" applyProtection="1">
      <alignment horizontal="center" vertical="center"/>
      <protection hidden="1"/>
    </xf>
    <xf numFmtId="2" fontId="1" fillId="3" borderId="10" xfId="0" applyNumberFormat="1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0" fontId="11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2" fontId="0" fillId="3" borderId="10" xfId="0" applyNumberFormat="1" applyFill="1" applyBorder="1" applyAlignment="1" applyProtection="1">
      <alignment horizontal="center" vertical="center"/>
      <protection hidden="1"/>
    </xf>
    <xf numFmtId="2" fontId="0" fillId="3" borderId="11" xfId="0" applyNumberFormat="1" applyFill="1" applyBorder="1" applyAlignment="1" applyProtection="1">
      <alignment horizontal="center" vertical="center"/>
      <protection hidden="1"/>
    </xf>
    <xf numFmtId="2" fontId="1" fillId="3" borderId="3" xfId="0" applyNumberFormat="1" applyFont="1" applyFill="1" applyBorder="1" applyAlignment="1" applyProtection="1">
      <alignment horizontal="center" vertical="center"/>
      <protection hidden="1"/>
    </xf>
    <xf numFmtId="2" fontId="1" fillId="3" borderId="5" xfId="0" applyNumberFormat="1" applyFont="1" applyFill="1" applyBorder="1" applyAlignment="1" applyProtection="1">
      <alignment horizontal="center" vertical="center"/>
      <protection hidden="1"/>
    </xf>
    <xf numFmtId="164" fontId="1" fillId="3" borderId="5" xfId="0" applyNumberFormat="1" applyFont="1" applyFill="1" applyBorder="1" applyAlignment="1" applyProtection="1">
      <alignment horizontal="center" vertical="center"/>
      <protection hidden="1"/>
    </xf>
    <xf numFmtId="2" fontId="1" fillId="3" borderId="8" xfId="0" applyNumberFormat="1" applyFont="1" applyFill="1" applyBorder="1" applyAlignment="1" applyProtection="1">
      <alignment horizontal="center" vertical="center"/>
      <protection hidden="1"/>
    </xf>
    <xf numFmtId="2" fontId="0" fillId="3" borderId="5" xfId="0" applyNumberFormat="1" applyFill="1" applyBorder="1" applyAlignment="1" applyProtection="1">
      <alignment horizontal="center" vertical="center"/>
      <protection hidden="1"/>
    </xf>
    <xf numFmtId="1" fontId="0" fillId="3" borderId="5" xfId="0" applyNumberForma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horizont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2" fontId="1" fillId="2" borderId="5" xfId="0" applyNumberFormat="1" applyFont="1" applyFill="1" applyBorder="1" applyAlignment="1" applyProtection="1">
      <alignment horizontal="center" vertical="center"/>
      <protection locked="0" hidden="1"/>
    </xf>
    <xf numFmtId="2" fontId="0" fillId="3" borderId="3" xfId="0" applyNumberFormat="1" applyFill="1" applyBorder="1" applyAlignment="1" applyProtection="1">
      <alignment horizontal="center" vertical="center"/>
      <protection hidden="1"/>
    </xf>
    <xf numFmtId="1" fontId="0" fillId="3" borderId="8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" fillId="2" borderId="8" xfId="0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194650</xdr:colOff>
      <xdr:row>31</xdr:row>
      <xdr:rowOff>123602</xdr:rowOff>
    </xdr:from>
    <xdr:to>
      <xdr:col>14</xdr:col>
      <xdr:colOff>152400</xdr:colOff>
      <xdr:row>37</xdr:row>
      <xdr:rowOff>82551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3500" y="7095902"/>
          <a:ext cx="5844200" cy="1216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319449</xdr:colOff>
      <xdr:row>37</xdr:row>
      <xdr:rowOff>147677</xdr:rowOff>
    </xdr:from>
    <xdr:to>
      <xdr:col>10</xdr:col>
      <xdr:colOff>231678</xdr:colOff>
      <xdr:row>48</xdr:row>
      <xdr:rowOff>22712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8299" y="8224877"/>
          <a:ext cx="2893554" cy="2170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638175</xdr:colOff>
      <xdr:row>3</xdr:row>
      <xdr:rowOff>9525</xdr:rowOff>
    </xdr:from>
    <xdr:to>
      <xdr:col>11</xdr:col>
      <xdr:colOff>308761</xdr:colOff>
      <xdr:row>10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86825" y="600075"/>
          <a:ext cx="1242211" cy="169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476250</xdr:colOff>
      <xdr:row>5</xdr:row>
      <xdr:rowOff>66675</xdr:rowOff>
    </xdr:from>
    <xdr:to>
      <xdr:col>12</xdr:col>
      <xdr:colOff>361950</xdr:colOff>
      <xdr:row>9</xdr:row>
      <xdr:rowOff>142875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96525" y="1057275"/>
          <a:ext cx="6953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4</xdr:col>
      <xdr:colOff>352425</xdr:colOff>
      <xdr:row>4</xdr:row>
      <xdr:rowOff>76200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38100"/>
          <a:ext cx="3514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47624</xdr:colOff>
      <xdr:row>13</xdr:row>
      <xdr:rowOff>104775</xdr:rowOff>
    </xdr:from>
    <xdr:to>
      <xdr:col>14</xdr:col>
      <xdr:colOff>247649</xdr:colOff>
      <xdr:row>30</xdr:row>
      <xdr:rowOff>181091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0040" t="4037" r="38158" b="13665"/>
        <a:stretch>
          <a:fillRect/>
        </a:stretch>
      </xdr:blipFill>
      <xdr:spPr bwMode="auto">
        <a:xfrm>
          <a:off x="6086474" y="3038475"/>
          <a:ext cx="6086475" cy="3905366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82"/>
  <sheetViews>
    <sheetView tabSelected="1" view="pageLayout" topLeftCell="A37" zoomScaleNormal="100" workbookViewId="0">
      <selection activeCell="F41" sqref="F41"/>
    </sheetView>
  </sheetViews>
  <sheetFormatPr defaultRowHeight="15"/>
  <cols>
    <col min="4" max="4" width="18.85546875" customWidth="1"/>
    <col min="5" max="5" width="11.42578125" customWidth="1"/>
    <col min="6" max="6" width="14.28515625" customWidth="1"/>
    <col min="7" max="7" width="13" customWidth="1"/>
    <col min="8" max="8" width="22" customWidth="1"/>
    <col min="10" max="10" width="10.85546875" bestFit="1" customWidth="1"/>
    <col min="11" max="11" width="11.28515625" customWidth="1"/>
    <col min="12" max="12" width="11.42578125" bestFit="1" customWidth="1"/>
  </cols>
  <sheetData>
    <row r="2" spans="2:19" ht="24.75" customHeight="1">
      <c r="F2" s="94" t="s">
        <v>56</v>
      </c>
      <c r="G2" s="91"/>
      <c r="H2" s="91"/>
      <c r="I2" s="91"/>
      <c r="J2" s="91"/>
    </row>
    <row r="3" spans="2:19" ht="18.75">
      <c r="E3" s="1"/>
      <c r="F3" s="93" t="s">
        <v>57</v>
      </c>
      <c r="G3" s="92"/>
      <c r="H3" s="92"/>
      <c r="I3" s="92"/>
      <c r="J3" s="92"/>
      <c r="K3" s="92"/>
    </row>
    <row r="5" spans="2:19" ht="16.5">
      <c r="O5" s="5"/>
    </row>
    <row r="6" spans="2:19" ht="16.5">
      <c r="B6" s="18" t="s">
        <v>48</v>
      </c>
      <c r="E6" s="58" t="s">
        <v>49</v>
      </c>
      <c r="F6" s="64" t="s">
        <v>58</v>
      </c>
      <c r="M6" s="2"/>
      <c r="N6" s="1"/>
      <c r="O6" s="1"/>
      <c r="P6" s="1"/>
    </row>
    <row r="7" spans="2:19" ht="16.5">
      <c r="B7" s="26" t="s">
        <v>0</v>
      </c>
      <c r="C7" s="27"/>
      <c r="D7" s="27"/>
      <c r="E7" s="38" t="s">
        <v>35</v>
      </c>
      <c r="F7" s="65">
        <v>147400</v>
      </c>
      <c r="M7" s="2"/>
      <c r="N7" s="1"/>
      <c r="O7" s="1"/>
      <c r="P7" s="1"/>
    </row>
    <row r="8" spans="2:19" ht="18.75">
      <c r="B8" s="28" t="s">
        <v>12</v>
      </c>
      <c r="C8" s="29"/>
      <c r="D8" s="29"/>
      <c r="E8" s="39" t="s">
        <v>35</v>
      </c>
      <c r="F8" s="66">
        <v>58535</v>
      </c>
      <c r="H8" s="26" t="s">
        <v>10</v>
      </c>
      <c r="I8" s="69">
        <f>F7*1000*0.816/8500</f>
        <v>14150.399999999998</v>
      </c>
      <c r="M8" s="13"/>
      <c r="N8" s="14"/>
      <c r="O8" s="14"/>
      <c r="P8" s="14"/>
      <c r="Q8" s="15"/>
      <c r="R8" s="15"/>
      <c r="S8" s="15"/>
    </row>
    <row r="9" spans="2:19" ht="18.75">
      <c r="B9" s="28" t="s">
        <v>1</v>
      </c>
      <c r="C9" s="29"/>
      <c r="D9" s="29"/>
      <c r="E9" s="39" t="s">
        <v>35</v>
      </c>
      <c r="F9" s="67">
        <f>F7+F8</f>
        <v>205935</v>
      </c>
      <c r="H9" s="28" t="s">
        <v>10</v>
      </c>
      <c r="I9" s="70">
        <f>F8*1000*0.816/8500</f>
        <v>5619.36</v>
      </c>
      <c r="M9" s="13"/>
      <c r="N9" s="14"/>
      <c r="O9" s="14"/>
      <c r="P9" s="14"/>
      <c r="Q9" s="15"/>
      <c r="R9" s="15"/>
      <c r="S9" s="15"/>
    </row>
    <row r="10" spans="2:19" ht="18.75">
      <c r="B10" s="32" t="s">
        <v>43</v>
      </c>
      <c r="C10" s="33"/>
      <c r="D10" s="33"/>
      <c r="E10" s="37" t="s">
        <v>11</v>
      </c>
      <c r="F10" s="68">
        <v>23</v>
      </c>
      <c r="H10" s="30" t="s">
        <v>10</v>
      </c>
      <c r="I10" s="71">
        <f>I8+I9</f>
        <v>19769.759999999998</v>
      </c>
      <c r="M10" s="13"/>
      <c r="N10" s="14"/>
      <c r="O10" s="14"/>
      <c r="P10" s="14"/>
      <c r="Q10" s="15"/>
      <c r="R10" s="15"/>
      <c r="S10" s="15"/>
    </row>
    <row r="11" spans="2:19" ht="16.5">
      <c r="G11" s="1"/>
      <c r="H11" s="1"/>
      <c r="M11" s="2"/>
      <c r="N11" s="1"/>
      <c r="O11" s="1"/>
      <c r="P11" s="1"/>
    </row>
    <row r="12" spans="2:19" ht="16.5">
      <c r="B12" s="24" t="s">
        <v>44</v>
      </c>
      <c r="G12" s="1"/>
      <c r="H12" s="1"/>
      <c r="J12" s="63" t="s">
        <v>53</v>
      </c>
      <c r="K12" s="62"/>
      <c r="L12" s="62"/>
      <c r="M12" s="2"/>
      <c r="N12" s="1"/>
      <c r="O12" s="1"/>
      <c r="P12" s="1"/>
    </row>
    <row r="13" spans="2:19" ht="18.75">
      <c r="B13" s="26" t="s">
        <v>2</v>
      </c>
      <c r="C13" s="27"/>
      <c r="D13" s="27"/>
      <c r="E13" s="34" t="s">
        <v>3</v>
      </c>
      <c r="F13" s="65">
        <v>184</v>
      </c>
      <c r="G13" s="1"/>
      <c r="H13" s="25"/>
      <c r="J13" s="61" t="s">
        <v>52</v>
      </c>
      <c r="K13" s="62"/>
      <c r="L13" s="62"/>
      <c r="N13" s="1"/>
      <c r="O13" s="1"/>
      <c r="P13" s="1"/>
    </row>
    <row r="14" spans="2:19" ht="16.5">
      <c r="B14" s="28" t="s">
        <v>5</v>
      </c>
      <c r="C14" s="29"/>
      <c r="D14" s="29"/>
      <c r="E14" s="35" t="s">
        <v>4</v>
      </c>
      <c r="F14" s="66">
        <v>14</v>
      </c>
      <c r="G14" s="29"/>
      <c r="H14" s="29"/>
      <c r="J14" s="1"/>
      <c r="K14" s="16"/>
      <c r="M14" s="2"/>
      <c r="N14" s="1"/>
      <c r="O14" s="1"/>
      <c r="P14" s="1"/>
    </row>
    <row r="15" spans="2:19" ht="16.5">
      <c r="B15" s="28" t="s">
        <v>6</v>
      </c>
      <c r="C15" s="29"/>
      <c r="D15" s="29"/>
      <c r="E15" s="35" t="s">
        <v>4</v>
      </c>
      <c r="F15" s="67">
        <v>8</v>
      </c>
      <c r="G15" s="1"/>
      <c r="H15" s="1"/>
      <c r="K15" s="3"/>
      <c r="L15" s="16"/>
      <c r="M15" s="2"/>
      <c r="N15" s="1"/>
      <c r="O15" s="1"/>
      <c r="P15" s="1"/>
    </row>
    <row r="16" spans="2:19" ht="16.5">
      <c r="B16" s="28" t="s">
        <v>7</v>
      </c>
      <c r="C16" s="29"/>
      <c r="D16" s="29"/>
      <c r="E16" s="35" t="s">
        <v>8</v>
      </c>
      <c r="F16" s="72">
        <f>(I8/(F13*F14*0.7))+(I9/(300*8))</f>
        <v>10.188782431233362</v>
      </c>
      <c r="G16" s="1"/>
      <c r="H16" s="1"/>
      <c r="J16" s="1"/>
      <c r="K16" s="16"/>
      <c r="M16" s="2"/>
      <c r="N16" s="1"/>
      <c r="O16" s="1"/>
      <c r="P16" s="1"/>
    </row>
    <row r="17" spans="2:16" ht="16.5">
      <c r="B17" s="28" t="s">
        <v>36</v>
      </c>
      <c r="C17" s="29"/>
      <c r="D17" s="29"/>
      <c r="E17" s="35" t="s">
        <v>23</v>
      </c>
      <c r="F17" s="72">
        <f>(F16*9550/1000)*1.16</f>
        <v>112.87133177320317</v>
      </c>
      <c r="G17" s="19"/>
      <c r="H17" s="17"/>
      <c r="I17" s="17"/>
      <c r="J17" s="2"/>
      <c r="K17" s="2"/>
      <c r="L17" s="2"/>
      <c r="M17" s="2"/>
      <c r="N17" s="1"/>
      <c r="O17" s="1"/>
      <c r="P17" s="1"/>
    </row>
    <row r="18" spans="2:16" ht="16.5">
      <c r="B18" s="28" t="s">
        <v>51</v>
      </c>
      <c r="C18" s="29"/>
      <c r="D18" s="29"/>
      <c r="E18" s="35" t="s">
        <v>9</v>
      </c>
      <c r="F18" s="73">
        <v>150</v>
      </c>
      <c r="G18" s="19"/>
      <c r="J18" s="2"/>
      <c r="K18" s="2"/>
      <c r="L18" s="2"/>
      <c r="M18" s="2"/>
      <c r="N18" s="1"/>
      <c r="O18" s="1"/>
      <c r="P18" s="1"/>
    </row>
    <row r="19" spans="2:16" ht="26.25">
      <c r="B19" s="40" t="s">
        <v>37</v>
      </c>
      <c r="C19" s="31"/>
      <c r="D19" s="31"/>
      <c r="E19" s="41" t="s">
        <v>9</v>
      </c>
      <c r="F19" s="72">
        <f>F17*0.89</f>
        <v>100.45548527815082</v>
      </c>
      <c r="G19" s="75" t="s">
        <v>55</v>
      </c>
      <c r="J19" s="2"/>
      <c r="K19" s="2"/>
      <c r="L19" s="2"/>
      <c r="M19" s="12"/>
      <c r="N19" s="1"/>
      <c r="O19" s="1"/>
      <c r="P19" s="1"/>
    </row>
    <row r="20" spans="2:16" ht="20.25">
      <c r="B20" s="40" t="s">
        <v>14</v>
      </c>
      <c r="C20" s="31"/>
      <c r="D20" s="31"/>
      <c r="E20" s="41" t="s">
        <v>9</v>
      </c>
      <c r="F20" s="74">
        <v>120</v>
      </c>
      <c r="G20" s="76" t="s">
        <v>54</v>
      </c>
      <c r="H20" s="17"/>
      <c r="J20" s="4"/>
      <c r="K20" s="6"/>
      <c r="L20" s="2"/>
      <c r="M20" s="2"/>
      <c r="N20" s="1"/>
      <c r="O20" s="1"/>
      <c r="P20" s="1"/>
    </row>
    <row r="21" spans="2:16" ht="16.5">
      <c r="B21" s="40" t="s">
        <v>22</v>
      </c>
      <c r="C21" s="31"/>
      <c r="D21" s="60"/>
      <c r="E21" s="41" t="s">
        <v>23</v>
      </c>
      <c r="F21" s="77">
        <f>F20*F7/F9</f>
        <v>85.891179255590359</v>
      </c>
      <c r="J21" s="2"/>
      <c r="K21" s="2"/>
      <c r="L21" s="2"/>
      <c r="M21" s="2"/>
      <c r="N21" s="1"/>
      <c r="O21" s="1"/>
      <c r="P21" s="1"/>
    </row>
    <row r="22" spans="2:16" ht="16.5">
      <c r="B22" s="32" t="s">
        <v>45</v>
      </c>
      <c r="C22" s="33"/>
      <c r="D22" s="33"/>
      <c r="E22" s="36" t="s">
        <v>23</v>
      </c>
      <c r="F22" s="78">
        <f>F20*F8/F9</f>
        <v>34.108820744409641</v>
      </c>
      <c r="J22" s="2"/>
      <c r="K22" s="2"/>
      <c r="L22" s="2"/>
      <c r="M22" s="2"/>
      <c r="N22" s="1"/>
      <c r="O22" s="1"/>
      <c r="P22" s="1"/>
    </row>
    <row r="23" spans="2:16" ht="16.5">
      <c r="J23" s="2"/>
      <c r="K23" s="2"/>
      <c r="L23" s="2"/>
      <c r="M23" s="1"/>
      <c r="N23" s="1"/>
      <c r="O23" s="1"/>
      <c r="P23" s="1"/>
    </row>
    <row r="24" spans="2:16" ht="20.25">
      <c r="B24" s="18" t="s">
        <v>13</v>
      </c>
      <c r="E24" s="20"/>
      <c r="J24" s="2"/>
      <c r="K24" s="9"/>
      <c r="L24" s="2"/>
      <c r="M24" s="1"/>
      <c r="N24" s="1"/>
      <c r="O24" s="1"/>
      <c r="P24" s="1"/>
    </row>
    <row r="25" spans="2:16" ht="16.5">
      <c r="B25" s="26" t="s">
        <v>15</v>
      </c>
      <c r="C25" s="42"/>
      <c r="D25" s="42"/>
      <c r="E25" s="43" t="s">
        <v>23</v>
      </c>
      <c r="F25" s="79">
        <f>F21*0.2</f>
        <v>17.178235851118071</v>
      </c>
      <c r="J25" s="2"/>
      <c r="K25" s="2"/>
      <c r="L25" s="2"/>
      <c r="M25" s="1"/>
      <c r="N25" s="1"/>
      <c r="O25" s="1"/>
      <c r="P25" s="1"/>
    </row>
    <row r="26" spans="2:16" ht="16.5">
      <c r="B26" s="28" t="s">
        <v>50</v>
      </c>
      <c r="C26" s="31"/>
      <c r="D26" s="31"/>
      <c r="E26" s="41" t="s">
        <v>23</v>
      </c>
      <c r="F26" s="80">
        <f>F22*0.5</f>
        <v>17.054410372204821</v>
      </c>
      <c r="J26" s="2"/>
      <c r="K26" s="2"/>
      <c r="L26" s="2"/>
      <c r="M26" s="1"/>
      <c r="N26" s="1"/>
      <c r="O26" s="1"/>
      <c r="P26" s="1"/>
    </row>
    <row r="27" spans="2:16" ht="16.5">
      <c r="B27" s="28" t="s">
        <v>16</v>
      </c>
      <c r="C27" s="31"/>
      <c r="D27" s="31"/>
      <c r="E27" s="41" t="s">
        <v>23</v>
      </c>
      <c r="F27" s="81">
        <f>F25+F26</f>
        <v>34.232646223322888</v>
      </c>
      <c r="G27" s="2"/>
      <c r="H27" s="2"/>
      <c r="I27" s="2"/>
      <c r="J27" s="2"/>
      <c r="K27" s="7"/>
      <c r="L27" s="2"/>
      <c r="M27" s="1"/>
      <c r="N27" s="1"/>
      <c r="O27" s="1"/>
      <c r="P27" s="1"/>
    </row>
    <row r="28" spans="2:16" ht="16.5">
      <c r="B28" s="30" t="s">
        <v>24</v>
      </c>
      <c r="C28" s="33"/>
      <c r="D28" s="33"/>
      <c r="E28" s="36" t="s">
        <v>17</v>
      </c>
      <c r="F28" s="82">
        <f>F27*5</f>
        <v>171.16323111661444</v>
      </c>
      <c r="G28" s="2"/>
      <c r="H28" s="2"/>
      <c r="I28" s="2"/>
      <c r="J28" s="2"/>
      <c r="K28" s="7"/>
      <c r="L28" s="2"/>
      <c r="M28" s="1"/>
      <c r="N28" s="1"/>
      <c r="O28" s="1"/>
      <c r="P28" s="1"/>
    </row>
    <row r="29" spans="2:16" ht="20.25">
      <c r="G29" s="2"/>
      <c r="H29" s="2"/>
      <c r="I29" s="2"/>
      <c r="J29" s="2"/>
      <c r="K29" s="10"/>
      <c r="M29" s="1"/>
      <c r="N29" s="1"/>
      <c r="O29" s="1"/>
      <c r="P29" s="1"/>
    </row>
    <row r="30" spans="2:16" ht="16.5">
      <c r="B30" s="18" t="s">
        <v>21</v>
      </c>
      <c r="H30" s="2"/>
      <c r="I30" s="2"/>
      <c r="J30" s="2"/>
      <c r="K30" s="2"/>
      <c r="L30" s="2"/>
      <c r="M30" s="1"/>
      <c r="N30" s="1"/>
      <c r="O30" s="1"/>
      <c r="P30" s="1"/>
    </row>
    <row r="31" spans="2:16" ht="16.5">
      <c r="B31" s="26" t="s">
        <v>18</v>
      </c>
      <c r="C31" s="42"/>
      <c r="D31" s="42"/>
      <c r="E31" s="34" t="s">
        <v>17</v>
      </c>
      <c r="F31" s="79">
        <f>F28</f>
        <v>171.16323111661444</v>
      </c>
      <c r="G31" s="2"/>
      <c r="H31" s="2"/>
      <c r="I31" s="2"/>
      <c r="J31" s="2"/>
      <c r="K31" s="2"/>
      <c r="L31" s="2"/>
      <c r="M31" s="1"/>
      <c r="N31" s="1"/>
      <c r="O31" s="1"/>
      <c r="P31" s="1"/>
    </row>
    <row r="32" spans="2:16" ht="16.5">
      <c r="B32" s="28" t="s">
        <v>25</v>
      </c>
      <c r="C32" s="31"/>
      <c r="D32" s="31"/>
      <c r="E32" s="35" t="s">
        <v>17</v>
      </c>
      <c r="F32" s="80">
        <v>2.5459999999999998</v>
      </c>
      <c r="G32" s="2"/>
      <c r="H32" s="2"/>
      <c r="I32" s="2"/>
      <c r="J32" s="2"/>
      <c r="K32" s="8"/>
      <c r="L32" s="2"/>
      <c r="M32" s="1"/>
      <c r="N32" s="1"/>
      <c r="O32" s="1"/>
      <c r="P32" s="1"/>
    </row>
    <row r="33" spans="2:12" ht="16.5">
      <c r="B33" s="28" t="s">
        <v>38</v>
      </c>
      <c r="C33" s="31"/>
      <c r="D33" s="31"/>
      <c r="E33" s="35" t="s">
        <v>19</v>
      </c>
      <c r="F33" s="83">
        <f>F31/F32</f>
        <v>67.228291876125084</v>
      </c>
      <c r="G33" s="2"/>
      <c r="H33" s="2"/>
      <c r="I33" s="2"/>
      <c r="J33" s="2"/>
      <c r="K33" s="2"/>
      <c r="L33" s="2"/>
    </row>
    <row r="34" spans="2:12" ht="16.5">
      <c r="B34" s="28" t="s">
        <v>26</v>
      </c>
      <c r="C34" s="31"/>
      <c r="D34" s="31"/>
      <c r="E34" s="35" t="s">
        <v>20</v>
      </c>
      <c r="F34" s="84">
        <f>F33*50</f>
        <v>3361.4145938062543</v>
      </c>
      <c r="G34" s="1"/>
      <c r="H34" s="1"/>
      <c r="I34" s="1"/>
      <c r="J34" s="2"/>
      <c r="K34" s="1"/>
      <c r="L34" s="1"/>
    </row>
    <row r="35" spans="2:12" ht="16.5">
      <c r="B35" s="28" t="s">
        <v>27</v>
      </c>
      <c r="C35" s="31"/>
      <c r="D35" s="31"/>
      <c r="E35" s="59" t="s">
        <v>28</v>
      </c>
      <c r="F35" s="44"/>
      <c r="G35" s="1"/>
      <c r="H35" s="1"/>
      <c r="I35" s="1"/>
      <c r="J35" s="2"/>
      <c r="K35" s="8"/>
      <c r="L35" s="1"/>
    </row>
    <row r="36" spans="2:12" ht="16.5">
      <c r="B36" s="28" t="s">
        <v>46</v>
      </c>
      <c r="C36" s="31"/>
      <c r="D36" s="31"/>
      <c r="E36" s="41" t="s">
        <v>29</v>
      </c>
      <c r="F36" s="85">
        <v>1500</v>
      </c>
      <c r="G36" s="1"/>
      <c r="H36" s="1"/>
      <c r="I36" s="1"/>
      <c r="J36" s="2"/>
      <c r="K36" s="8"/>
      <c r="L36" s="1"/>
    </row>
    <row r="37" spans="2:12" ht="16.5">
      <c r="B37" s="28" t="s">
        <v>30</v>
      </c>
      <c r="C37" s="31"/>
      <c r="D37" s="31"/>
      <c r="E37" s="59" t="s">
        <v>28</v>
      </c>
      <c r="F37" s="86"/>
      <c r="G37" s="1"/>
      <c r="H37" s="1"/>
      <c r="I37" s="1"/>
      <c r="J37" s="2"/>
      <c r="K37" s="8"/>
      <c r="L37" s="1"/>
    </row>
    <row r="38" spans="2:12" ht="20.25">
      <c r="B38" s="28" t="s">
        <v>31</v>
      </c>
      <c r="C38" s="31"/>
      <c r="D38" s="31"/>
      <c r="E38" s="35" t="s">
        <v>33</v>
      </c>
      <c r="F38" s="87" t="s">
        <v>32</v>
      </c>
      <c r="G38" s="1"/>
      <c r="H38" s="1"/>
      <c r="I38" s="1"/>
      <c r="J38" s="2"/>
      <c r="K38" s="9"/>
      <c r="L38" s="1"/>
    </row>
    <row r="39" spans="2:12" ht="16.5">
      <c r="B39" s="28" t="s">
        <v>34</v>
      </c>
      <c r="C39" s="31"/>
      <c r="D39" s="31"/>
      <c r="E39" s="35" t="s">
        <v>19</v>
      </c>
      <c r="F39" s="88">
        <v>2.3199999999999998</v>
      </c>
      <c r="J39" s="1"/>
      <c r="K39" s="1"/>
      <c r="L39" s="1"/>
    </row>
    <row r="40" spans="2:12" ht="16.5">
      <c r="B40" s="52" t="s">
        <v>30</v>
      </c>
      <c r="C40" s="53"/>
      <c r="D40" s="54"/>
      <c r="E40" s="35" t="s">
        <v>11</v>
      </c>
      <c r="F40" s="81">
        <f>F33/F39</f>
        <v>28.977712015571157</v>
      </c>
    </row>
    <row r="41" spans="2:12" ht="16.5">
      <c r="B41" s="55"/>
      <c r="C41" s="56"/>
      <c r="D41" s="57"/>
      <c r="E41" s="45" t="s">
        <v>11</v>
      </c>
      <c r="F41" s="95">
        <v>30</v>
      </c>
    </row>
    <row r="43" spans="2:12" ht="16.5">
      <c r="B43" s="24" t="s">
        <v>47</v>
      </c>
    </row>
    <row r="44" spans="2:12" ht="16.5">
      <c r="B44" s="48" t="s">
        <v>39</v>
      </c>
      <c r="C44" s="49"/>
      <c r="D44" s="49"/>
      <c r="E44" s="34" t="s">
        <v>17</v>
      </c>
      <c r="F44" s="89">
        <f>F31</f>
        <v>171.16323111661444</v>
      </c>
    </row>
    <row r="45" spans="2:12" ht="16.5">
      <c r="B45" s="46" t="s">
        <v>40</v>
      </c>
      <c r="C45" s="50"/>
      <c r="D45" s="50"/>
      <c r="E45" s="35" t="s">
        <v>41</v>
      </c>
      <c r="F45" s="84">
        <f>F44*1000*0.86 /28</f>
        <v>5257.1563842960149</v>
      </c>
    </row>
    <row r="46" spans="2:12" ht="16.5">
      <c r="B46" s="47" t="s">
        <v>42</v>
      </c>
      <c r="C46" s="51"/>
      <c r="D46" s="51"/>
      <c r="E46" s="45" t="s">
        <v>11</v>
      </c>
      <c r="F46" s="90">
        <f>F45/50</f>
        <v>105.14312768592031</v>
      </c>
    </row>
    <row r="49" spans="2:11" ht="16.5">
      <c r="J49" s="20"/>
      <c r="K49" s="23"/>
    </row>
    <row r="50" spans="2:11" ht="16.5">
      <c r="J50" s="20"/>
      <c r="K50" s="23"/>
    </row>
    <row r="62" spans="2:11" ht="16.5">
      <c r="B62" s="1"/>
      <c r="E62" s="20"/>
      <c r="F62" s="22"/>
    </row>
    <row r="80" spans="2:6" ht="16.5">
      <c r="B80" s="1"/>
      <c r="E80" s="11"/>
      <c r="F80" s="21"/>
    </row>
    <row r="81" spans="2:6" ht="16.5">
      <c r="B81" s="1"/>
      <c r="E81" s="11"/>
      <c r="F81" s="21"/>
    </row>
    <row r="82" spans="2:6" ht="16.5">
      <c r="E82" s="11"/>
      <c r="F82" s="11"/>
    </row>
  </sheetData>
  <sheetProtection password="F3B8" sheet="1" objects="1" scenarios="1" selectLockedCells="1"/>
  <mergeCells count="3">
    <mergeCell ref="J13:L13"/>
    <mergeCell ref="J12:L12"/>
    <mergeCell ref="F3:K3"/>
  </mergeCells>
  <pageMargins left="0.7" right="0.7" top="0.75" bottom="0.75" header="0.3" footer="0.3"/>
  <pageSetup paperSize="9" scale="49" orientation="portrait" horizontalDpi="0" verticalDpi="0" r:id="rId1"/>
  <rowBreaks count="1" manualBreakCount="1">
    <brk id="51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2024-10-21T07:05:19Z</dcterms:created>
  <dcterms:modified xsi:type="dcterms:W3CDTF">2024-11-18T10:43:37Z</dcterms:modified>
</cp:coreProperties>
</file>