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20" windowWidth="17100" windowHeight="7590"/>
  </bookViews>
  <sheets>
    <sheet name="Foglio1" sheetId="1" r:id="rId1"/>
    <sheet name="Foglio2" sheetId="2" r:id="rId2"/>
    <sheet name="Foglio3" sheetId="3" r:id="rId3"/>
    <sheet name="Foglio4" sheetId="4" r:id="rId4"/>
    <sheet name="Foglio5" sheetId="5" r:id="rId5"/>
    <sheet name="Foglio6" sheetId="6" r:id="rId6"/>
    <sheet name="Foglio7" sheetId="7" r:id="rId7"/>
    <sheet name="Foglio8" sheetId="8" r:id="rId8"/>
    <sheet name="Foglio9" sheetId="9" r:id="rId9"/>
    <sheet name="Foglio10" sheetId="10" r:id="rId10"/>
    <sheet name="Foglio11" sheetId="11" r:id="rId11"/>
    <sheet name="Foglio12" sheetId="12" r:id="rId12"/>
    <sheet name="Foglio13" sheetId="13" r:id="rId13"/>
  </sheets>
  <definedNames>
    <definedName name="_xlnm.Print_Area" localSheetId="0">Foglio1!$A$1:$T$82</definedName>
  </definedNames>
  <calcPr calcId="125725"/>
</workbook>
</file>

<file path=xl/calcChain.xml><?xml version="1.0" encoding="utf-8"?>
<calcChain xmlns="http://schemas.openxmlformats.org/spreadsheetml/2006/main">
  <c r="Q58" i="1"/>
  <c r="G61"/>
  <c r="G60"/>
  <c r="E24" l="1"/>
  <c r="E25"/>
  <c r="E26"/>
  <c r="E27"/>
  <c r="E28"/>
  <c r="E29"/>
  <c r="E30"/>
  <c r="E31"/>
  <c r="E32"/>
  <c r="E33"/>
  <c r="E23"/>
  <c r="Q56"/>
  <c r="G56"/>
  <c r="M52"/>
  <c r="M34"/>
  <c r="F52"/>
  <c r="C52"/>
  <c r="F51"/>
  <c r="C51"/>
  <c r="S50"/>
  <c r="O50"/>
  <c r="Q50" s="1"/>
  <c r="L50"/>
  <c r="I50"/>
  <c r="K50" s="1"/>
  <c r="D50"/>
  <c r="E50" s="1"/>
  <c r="S49"/>
  <c r="O49"/>
  <c r="Q49" s="1"/>
  <c r="L49"/>
  <c r="I49"/>
  <c r="K49" s="1"/>
  <c r="D49"/>
  <c r="E49" s="1"/>
  <c r="S48"/>
  <c r="O48"/>
  <c r="Q48" s="1"/>
  <c r="L48"/>
  <c r="I48"/>
  <c r="K48" s="1"/>
  <c r="D48"/>
  <c r="E48" s="1"/>
  <c r="S47"/>
  <c r="O47"/>
  <c r="Q47" s="1"/>
  <c r="L47"/>
  <c r="I47"/>
  <c r="K47" s="1"/>
  <c r="D47"/>
  <c r="E47" s="1"/>
  <c r="S46"/>
  <c r="O46"/>
  <c r="Q46" s="1"/>
  <c r="D46"/>
  <c r="E46" s="1"/>
  <c r="S45"/>
  <c r="L45"/>
  <c r="I45"/>
  <c r="K45" s="1"/>
  <c r="D45"/>
  <c r="E45" s="1"/>
  <c r="O45" s="1"/>
  <c r="Q45" s="1"/>
  <c r="S44"/>
  <c r="O44"/>
  <c r="Q44" s="1"/>
  <c r="D44"/>
  <c r="E44" s="1"/>
  <c r="S43"/>
  <c r="O43"/>
  <c r="Q43" s="1"/>
  <c r="I43"/>
  <c r="K43" s="1"/>
  <c r="E43"/>
  <c r="L43" s="1"/>
  <c r="D43"/>
  <c r="S42"/>
  <c r="L42"/>
  <c r="I42"/>
  <c r="K42" s="1"/>
  <c r="D42"/>
  <c r="E42" s="1"/>
  <c r="O42" s="1"/>
  <c r="Q42" s="1"/>
  <c r="S41"/>
  <c r="L41"/>
  <c r="I41"/>
  <c r="K41" s="1"/>
  <c r="D41"/>
  <c r="E41" s="1"/>
  <c r="O41" s="1"/>
  <c r="Q41" s="1"/>
  <c r="S40"/>
  <c r="O40"/>
  <c r="Q40" s="1"/>
  <c r="D40"/>
  <c r="E40" s="1"/>
  <c r="F34"/>
  <c r="L28"/>
  <c r="L30"/>
  <c r="L31"/>
  <c r="L32"/>
  <c r="L33"/>
  <c r="L25"/>
  <c r="L24"/>
  <c r="O51" l="1"/>
  <c r="S51"/>
  <c r="L44"/>
  <c r="I44"/>
  <c r="K44" s="1"/>
  <c r="E51"/>
  <c r="D51"/>
  <c r="I40"/>
  <c r="L46"/>
  <c r="I46"/>
  <c r="K46" s="1"/>
  <c r="Q51"/>
  <c r="L40"/>
  <c r="K40" l="1"/>
  <c r="K51" s="1"/>
  <c r="I51"/>
  <c r="L51"/>
  <c r="O26" l="1"/>
  <c r="O27"/>
  <c r="O29"/>
  <c r="O30"/>
  <c r="O31"/>
  <c r="O32"/>
  <c r="O33"/>
  <c r="O23"/>
  <c r="I24"/>
  <c r="J24" s="1"/>
  <c r="K24" s="1"/>
  <c r="I25"/>
  <c r="J25" s="1"/>
  <c r="K25" s="1"/>
  <c r="I28"/>
  <c r="J28" s="1"/>
  <c r="K28" s="1"/>
  <c r="I30"/>
  <c r="J30" s="1"/>
  <c r="K30" s="1"/>
  <c r="I31"/>
  <c r="J31" s="1"/>
  <c r="K31" s="1"/>
  <c r="I32"/>
  <c r="J32" s="1"/>
  <c r="K32" s="1"/>
  <c r="I33"/>
  <c r="J33" s="1"/>
  <c r="K33" s="1"/>
  <c r="D30"/>
  <c r="D31"/>
  <c r="D32"/>
  <c r="D33"/>
  <c r="Q23" l="1"/>
  <c r="S23"/>
  <c r="Q30"/>
  <c r="S30"/>
  <c r="Q31"/>
  <c r="S31"/>
  <c r="Q26"/>
  <c r="S26"/>
  <c r="Q32"/>
  <c r="S32"/>
  <c r="Q27"/>
  <c r="S27"/>
  <c r="Q33"/>
  <c r="S33"/>
  <c r="Q29"/>
  <c r="S29"/>
  <c r="C34"/>
  <c r="D24"/>
  <c r="O24" s="1"/>
  <c r="D25"/>
  <c r="O25" s="1"/>
  <c r="D26"/>
  <c r="D27"/>
  <c r="D28"/>
  <c r="O28" s="1"/>
  <c r="D29"/>
  <c r="D23"/>
  <c r="Q25" l="1"/>
  <c r="S25"/>
  <c r="Q28"/>
  <c r="S28"/>
  <c r="Q24"/>
  <c r="S24"/>
  <c r="O34"/>
  <c r="I27"/>
  <c r="J27" s="1"/>
  <c r="K27" s="1"/>
  <c r="L27"/>
  <c r="I29"/>
  <c r="J29" s="1"/>
  <c r="K29" s="1"/>
  <c r="L29"/>
  <c r="I26"/>
  <c r="J26" s="1"/>
  <c r="K26" s="1"/>
  <c r="L26"/>
  <c r="L23"/>
  <c r="I23"/>
  <c r="E34"/>
  <c r="E52" s="1"/>
  <c r="D34"/>
  <c r="D52" s="1"/>
  <c r="O52" l="1"/>
  <c r="G58"/>
  <c r="G59" s="1"/>
  <c r="S34"/>
  <c r="S52" s="1"/>
  <c r="Q34"/>
  <c r="Q52" s="1"/>
  <c r="I34"/>
  <c r="I52" s="1"/>
  <c r="G54" s="1"/>
  <c r="L34"/>
  <c r="J23"/>
  <c r="K23" s="1"/>
  <c r="K34" s="1"/>
  <c r="K52" s="1"/>
  <c r="Q54" l="1"/>
  <c r="Q57" s="1"/>
  <c r="Q55"/>
  <c r="Q60" s="1"/>
  <c r="G55"/>
  <c r="L52"/>
</calcChain>
</file>

<file path=xl/sharedStrings.xml><?xml version="1.0" encoding="utf-8"?>
<sst xmlns="http://schemas.openxmlformats.org/spreadsheetml/2006/main" count="119" uniqueCount="78">
  <si>
    <t>1.-Servizi</t>
  </si>
  <si>
    <t>m2</t>
  </si>
  <si>
    <t>2.- Laboratorio</t>
  </si>
  <si>
    <t>m3</t>
  </si>
  <si>
    <t>3.- Zona manifatturiera</t>
  </si>
  <si>
    <t>4.-Servizio</t>
  </si>
  <si>
    <t>5.-Servizio</t>
  </si>
  <si>
    <t>6.-Zona rifinitura</t>
  </si>
  <si>
    <t>7.-Servizi spogliatoi</t>
  </si>
  <si>
    <t>Classe energetica</t>
  </si>
  <si>
    <t>C.E.</t>
  </si>
  <si>
    <t>Dispersioni</t>
  </si>
  <si>
    <t>Wh/m3</t>
  </si>
  <si>
    <t xml:space="preserve">m </t>
  </si>
  <si>
    <t>Altezza ambenti</t>
  </si>
  <si>
    <t>Località</t>
  </si>
  <si>
    <t>E</t>
  </si>
  <si>
    <t>Bologna</t>
  </si>
  <si>
    <t>Wh</t>
  </si>
  <si>
    <t>Dispers.</t>
  </si>
  <si>
    <t>h m</t>
  </si>
  <si>
    <t>W elem.</t>
  </si>
  <si>
    <t>N° elem.</t>
  </si>
  <si>
    <t xml:space="preserve">RADIATORI </t>
  </si>
  <si>
    <t>Ambiente</t>
  </si>
  <si>
    <t>Sup.</t>
  </si>
  <si>
    <t>Volume</t>
  </si>
  <si>
    <t>L tot.</t>
  </si>
  <si>
    <t>W app.</t>
  </si>
  <si>
    <t>Q= L/h</t>
  </si>
  <si>
    <t>L  / el.</t>
  </si>
  <si>
    <t>L / el.</t>
  </si>
  <si>
    <t>L/ tot.</t>
  </si>
  <si>
    <t>Q=L/h macc.</t>
  </si>
  <si>
    <t>Q  tot L</t>
  </si>
  <si>
    <t xml:space="preserve">Scheda di calcolo </t>
  </si>
  <si>
    <t>potenzalità termiche</t>
  </si>
  <si>
    <t>riscaldamento / raffrescamento</t>
  </si>
  <si>
    <t>Edificio produttivo</t>
  </si>
  <si>
    <r>
      <rPr>
        <b/>
        <i/>
        <sz val="14"/>
        <color theme="1"/>
        <rFont val="Arial"/>
        <family val="2"/>
      </rPr>
      <t>Nota</t>
    </r>
    <r>
      <rPr>
        <i/>
        <sz val="14"/>
        <color theme="1"/>
        <rFont val="Arial"/>
        <family val="2"/>
      </rPr>
      <t>: radiatori solo riscaldamento invenale</t>
    </r>
  </si>
  <si>
    <t>Totale  al piano</t>
  </si>
  <si>
    <t>Totale  generale</t>
  </si>
  <si>
    <t>Totale al piano</t>
  </si>
  <si>
    <t>Piano</t>
  </si>
  <si>
    <t>kWh</t>
  </si>
  <si>
    <t>Radiatori</t>
  </si>
  <si>
    <t>Dispersione termica  Tot.</t>
  </si>
  <si>
    <t>elettroventilanti</t>
  </si>
  <si>
    <t>Tubazione da C.t.</t>
  </si>
  <si>
    <t>mm</t>
  </si>
  <si>
    <t>Tubazion singolo elettroventilante</t>
  </si>
  <si>
    <t>1"1/4</t>
  </si>
  <si>
    <t>Tubazione  singolo radiatore</t>
  </si>
  <si>
    <t>3/4"</t>
  </si>
  <si>
    <t>3/8"</t>
  </si>
  <si>
    <r>
      <t xml:space="preserve"> </t>
    </r>
    <r>
      <rPr>
        <b/>
        <i/>
        <sz val="20"/>
        <color theme="1"/>
        <rFont val="Arial"/>
        <family val="2"/>
      </rPr>
      <t>gruppo enegetico: P.C.</t>
    </r>
  </si>
  <si>
    <t>L</t>
  </si>
  <si>
    <t>Contenuto acqua componenti + distribuzione</t>
  </si>
  <si>
    <t>P.C. volume d'acqua richiesto</t>
  </si>
  <si>
    <t>kW</t>
  </si>
  <si>
    <t>Capacità serbatoio inerzile</t>
  </si>
  <si>
    <t>Tubazion coppia  elettroventilante</t>
  </si>
  <si>
    <t>D</t>
  </si>
  <si>
    <t>Diametro tubazione P.C</t>
  </si>
  <si>
    <t>1"</t>
  </si>
  <si>
    <t>TERRA</t>
  </si>
  <si>
    <t>Zona  climatica edificabile</t>
  </si>
  <si>
    <t>Z.cl.</t>
  </si>
  <si>
    <t>FONDITAL</t>
  </si>
  <si>
    <t>1/2"</t>
  </si>
  <si>
    <r>
      <t xml:space="preserve">Potenzialità gruppo termico </t>
    </r>
    <r>
      <rPr>
        <b/>
        <sz val="16"/>
        <color rgb="FFFF0000"/>
        <rFont val="Arial Narrow"/>
        <family val="2"/>
      </rPr>
      <t>stag. Invernale</t>
    </r>
  </si>
  <si>
    <t>Setaratore idraulico attacchi</t>
  </si>
  <si>
    <r>
      <t xml:space="preserve">Potenzialità P.C. </t>
    </r>
    <r>
      <rPr>
        <b/>
        <sz val="16"/>
        <color rgb="FF0070C0"/>
        <rFont val="Arial Narrow"/>
        <family val="2"/>
      </rPr>
      <t>stagione. Estiva</t>
    </r>
  </si>
  <si>
    <t>Faq.2236.2</t>
  </si>
  <si>
    <t>CLIVET</t>
  </si>
  <si>
    <t>Faq.2326.2</t>
  </si>
  <si>
    <t>VENTILCONVETTORI  A CASSETTA</t>
  </si>
  <si>
    <t>VENTILCONVETTORI A CASSETTA</t>
  </si>
</sst>
</file>

<file path=xl/styles.xml><?xml version="1.0" encoding="utf-8"?>
<styleSheet xmlns="http://schemas.openxmlformats.org/spreadsheetml/2006/main">
  <numFmts count="1">
    <numFmt numFmtId="164" formatCode="0.0"/>
  </numFmts>
  <fonts count="2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b/>
      <sz val="11"/>
      <color rgb="FFFF0000"/>
      <name val="Arial Narrow"/>
      <family val="2"/>
    </font>
    <font>
      <b/>
      <sz val="11"/>
      <color rgb="FF0070C0"/>
      <name val="Arial Narrow"/>
      <family val="2"/>
    </font>
    <font>
      <b/>
      <sz val="11"/>
      <color theme="1"/>
      <name val="Arial Narrow"/>
      <family val="2"/>
    </font>
    <font>
      <b/>
      <sz val="11"/>
      <color rgb="FFC00000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Arial Narrow"/>
      <family val="2"/>
    </font>
    <font>
      <sz val="16"/>
      <color theme="1"/>
      <name val="Arial Narrow"/>
      <family val="2"/>
    </font>
    <font>
      <sz val="18"/>
      <color theme="1"/>
      <name val="Calibri"/>
      <family val="2"/>
      <scheme val="minor"/>
    </font>
    <font>
      <sz val="16"/>
      <name val="Arial Narrow"/>
      <family val="2"/>
    </font>
    <font>
      <sz val="24"/>
      <color rgb="FF0070C0"/>
      <name val="Arial Black"/>
      <family val="2"/>
    </font>
    <font>
      <b/>
      <i/>
      <sz val="14"/>
      <color theme="1"/>
      <name val="Arial"/>
      <family val="2"/>
    </font>
    <font>
      <i/>
      <sz val="14"/>
      <color theme="1"/>
      <name val="Arial"/>
      <family val="2"/>
    </font>
    <font>
      <sz val="16"/>
      <color theme="1"/>
      <name val="Arial"/>
      <family val="2"/>
    </font>
    <font>
      <b/>
      <sz val="16"/>
      <color rgb="FFC00000"/>
      <name val="Arial Narrow"/>
      <family val="2"/>
    </font>
    <font>
      <b/>
      <sz val="16"/>
      <color theme="1"/>
      <name val="Arial Narrow"/>
      <family val="2"/>
    </font>
    <font>
      <i/>
      <sz val="24"/>
      <color theme="1"/>
      <name val="Arial"/>
      <family val="2"/>
    </font>
    <font>
      <b/>
      <i/>
      <sz val="20"/>
      <color theme="1"/>
      <name val="Arial"/>
      <family val="2"/>
    </font>
    <font>
      <b/>
      <sz val="16"/>
      <color theme="1"/>
      <name val="Calibri"/>
      <family val="2"/>
      <scheme val="minor"/>
    </font>
    <font>
      <b/>
      <sz val="16"/>
      <color rgb="FFFF0000"/>
      <name val="Arial Narrow"/>
      <family val="2"/>
    </font>
    <font>
      <b/>
      <sz val="16"/>
      <color rgb="FF0070C0"/>
      <name val="Arial Narrow"/>
      <family val="2"/>
    </font>
    <font>
      <sz val="18"/>
      <color theme="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95">
    <xf numFmtId="0" fontId="0" fillId="0" borderId="0" xfId="0"/>
    <xf numFmtId="0" fontId="0" fillId="0" borderId="0" xfId="0" applyBorder="1"/>
    <xf numFmtId="0" fontId="2" fillId="0" borderId="0" xfId="0" applyFont="1" applyBorder="1" applyProtection="1">
      <protection hidden="1"/>
    </xf>
    <xf numFmtId="0" fontId="2" fillId="0" borderId="0" xfId="0" applyFont="1" applyFill="1" applyBorder="1" applyAlignment="1" applyProtection="1">
      <alignment vertical="center"/>
      <protection hidden="1"/>
    </xf>
    <xf numFmtId="0" fontId="2" fillId="0" borderId="0" xfId="0" applyFont="1" applyFill="1" applyBorder="1" applyAlignment="1" applyProtection="1">
      <alignment horizontal="center" vertical="center"/>
      <protection hidden="1"/>
    </xf>
    <xf numFmtId="0" fontId="3" fillId="0" borderId="0" xfId="0" applyFont="1" applyFill="1" applyBorder="1" applyAlignment="1" applyProtection="1">
      <alignment horizontal="center" vertical="center"/>
      <protection hidden="1"/>
    </xf>
    <xf numFmtId="0" fontId="4" fillId="0" borderId="0" xfId="0" applyFont="1" applyFill="1" applyBorder="1" applyAlignment="1" applyProtection="1">
      <alignment horizontal="center"/>
      <protection hidden="1"/>
    </xf>
    <xf numFmtId="0" fontId="5" fillId="0" borderId="0" xfId="0" applyFont="1" applyFill="1" applyBorder="1" applyAlignment="1" applyProtection="1">
      <alignment horizontal="center" vertical="center"/>
      <protection hidden="1"/>
    </xf>
    <xf numFmtId="0" fontId="3" fillId="0" borderId="0" xfId="0" applyFont="1" applyFill="1" applyBorder="1" applyAlignment="1" applyProtection="1">
      <alignment horizontal="center" vertical="center"/>
      <protection locked="0" hidden="1"/>
    </xf>
    <xf numFmtId="0" fontId="4" fillId="0" borderId="0" xfId="0" applyFont="1" applyFill="1" applyBorder="1" applyAlignment="1" applyProtection="1">
      <alignment horizontal="center"/>
      <protection locked="0" hidden="1"/>
    </xf>
    <xf numFmtId="0" fontId="0" fillId="0" borderId="0" xfId="0" applyFill="1" applyBorder="1" applyAlignment="1" applyProtection="1">
      <alignment horizontal="center"/>
      <protection hidden="1"/>
    </xf>
    <xf numFmtId="0" fontId="0" fillId="0" borderId="0" xfId="0" applyBorder="1" applyProtection="1">
      <protection hidden="1"/>
    </xf>
    <xf numFmtId="0" fontId="1" fillId="0" borderId="0" xfId="0" applyFont="1" applyFill="1" applyBorder="1" applyAlignment="1" applyProtection="1">
      <alignment horizontal="center"/>
      <protection hidden="1"/>
    </xf>
    <xf numFmtId="0" fontId="1" fillId="0" borderId="0" xfId="0" applyFont="1" applyFill="1" applyBorder="1" applyAlignment="1" applyProtection="1">
      <alignment horizontal="center" vertical="center"/>
      <protection hidden="1"/>
    </xf>
    <xf numFmtId="0" fontId="5" fillId="0" borderId="0" xfId="0" applyFont="1" applyFill="1" applyBorder="1" applyAlignment="1" applyProtection="1">
      <alignment horizontal="center" vertical="center"/>
      <protection hidden="1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Border="1"/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 applyProtection="1">
      <alignment horizontal="center" vertical="center"/>
      <protection hidden="1"/>
    </xf>
    <xf numFmtId="0" fontId="0" fillId="0" borderId="0" xfId="0" applyFill="1" applyBorder="1" applyProtection="1">
      <protection hidden="1"/>
    </xf>
    <xf numFmtId="0" fontId="1" fillId="0" borderId="0" xfId="0" applyFont="1" applyFill="1" applyBorder="1" applyAlignment="1" applyProtection="1">
      <alignment horizontal="right"/>
      <protection hidden="1"/>
    </xf>
    <xf numFmtId="2" fontId="0" fillId="0" borderId="0" xfId="0" applyNumberFormat="1" applyFont="1" applyFill="1" applyBorder="1" applyAlignment="1" applyProtection="1">
      <alignment horizontal="center" vertical="center"/>
      <protection hidden="1"/>
    </xf>
    <xf numFmtId="164" fontId="0" fillId="0" borderId="0" xfId="0" applyNumberFormat="1" applyFill="1" applyBorder="1" applyAlignment="1">
      <alignment horizontal="center" vertical="center"/>
    </xf>
    <xf numFmtId="0" fontId="6" fillId="0" borderId="0" xfId="0" applyFont="1" applyFill="1" applyBorder="1"/>
    <xf numFmtId="0" fontId="0" fillId="0" borderId="0" xfId="0" applyFill="1" applyBorder="1" applyAlignment="1" applyProtection="1">
      <alignment horizontal="center" vertical="center"/>
      <protection locked="0" hidden="1"/>
    </xf>
    <xf numFmtId="0" fontId="0" fillId="0" borderId="0" xfId="0" applyFill="1" applyBorder="1" applyAlignment="1" applyProtection="1">
      <alignment horizontal="right" vertical="center"/>
      <protection hidden="1"/>
    </xf>
    <xf numFmtId="164" fontId="0" fillId="0" borderId="0" xfId="0" applyNumberFormat="1" applyFill="1" applyBorder="1" applyAlignment="1" applyProtection="1">
      <alignment horizontal="center" vertical="center"/>
      <protection hidden="1"/>
    </xf>
    <xf numFmtId="0" fontId="0" fillId="0" borderId="0" xfId="0" applyFill="1" applyBorder="1" applyProtection="1">
      <protection locked="0"/>
    </xf>
    <xf numFmtId="2" fontId="1" fillId="0" borderId="0" xfId="0" applyNumberFormat="1" applyFont="1" applyFill="1" applyBorder="1" applyAlignment="1" applyProtection="1">
      <alignment horizontal="center" vertical="center"/>
      <protection hidden="1"/>
    </xf>
    <xf numFmtId="2" fontId="0" fillId="0" borderId="0" xfId="0" applyNumberFormat="1" applyFill="1" applyBorder="1" applyAlignment="1" applyProtection="1">
      <alignment horizontal="center" vertical="center"/>
      <protection locked="0" hidden="1"/>
    </xf>
    <xf numFmtId="0" fontId="1" fillId="0" borderId="0" xfId="0" applyFont="1" applyFill="1" applyBorder="1" applyAlignment="1">
      <alignment horizontal="right"/>
    </xf>
    <xf numFmtId="0" fontId="8" fillId="0" borderId="0" xfId="0" applyFont="1" applyFill="1" applyBorder="1"/>
    <xf numFmtId="0" fontId="9" fillId="0" borderId="0" xfId="0" applyFont="1" applyFill="1" applyBorder="1"/>
    <xf numFmtId="0" fontId="9" fillId="0" borderId="0" xfId="0" applyFont="1" applyFill="1" applyBorder="1" applyAlignment="1" applyProtection="1">
      <alignment horizontal="center" vertical="center"/>
      <protection hidden="1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 wrapText="1"/>
    </xf>
    <xf numFmtId="164" fontId="9" fillId="0" borderId="0" xfId="0" applyNumberFormat="1" applyFont="1" applyAlignment="1">
      <alignment horizontal="center" vertical="center"/>
    </xf>
    <xf numFmtId="0" fontId="9" fillId="0" borderId="7" xfId="0" applyFont="1" applyFill="1" applyBorder="1" applyAlignment="1" applyProtection="1">
      <alignment horizontal="center" vertical="center"/>
      <protection hidden="1"/>
    </xf>
    <xf numFmtId="0" fontId="9" fillId="0" borderId="9" xfId="0" applyFont="1" applyFill="1" applyBorder="1" applyAlignment="1" applyProtection="1">
      <alignment horizontal="center" vertical="center"/>
      <protection hidden="1"/>
    </xf>
    <xf numFmtId="0" fontId="9" fillId="0" borderId="11" xfId="0" applyFont="1" applyFill="1" applyBorder="1" applyAlignment="1" applyProtection="1">
      <alignment horizontal="center" vertical="center"/>
      <protection hidden="1"/>
    </xf>
    <xf numFmtId="0" fontId="9" fillId="0" borderId="7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/>
    </xf>
    <xf numFmtId="1" fontId="9" fillId="3" borderId="10" xfId="0" applyNumberFormat="1" applyFont="1" applyFill="1" applyBorder="1" applyAlignment="1" applyProtection="1">
      <alignment horizontal="center" vertical="center"/>
      <protection hidden="1"/>
    </xf>
    <xf numFmtId="0" fontId="9" fillId="3" borderId="10" xfId="0" applyFont="1" applyFill="1" applyBorder="1" applyAlignment="1" applyProtection="1">
      <alignment horizontal="center" vertical="center"/>
      <protection hidden="1"/>
    </xf>
    <xf numFmtId="0" fontId="9" fillId="3" borderId="11" xfId="0" applyFont="1" applyFill="1" applyBorder="1" applyAlignment="1" applyProtection="1">
      <alignment horizontal="center" vertical="center"/>
      <protection hidden="1"/>
    </xf>
    <xf numFmtId="0" fontId="9" fillId="0" borderId="9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wrapText="1"/>
    </xf>
    <xf numFmtId="0" fontId="0" fillId="0" borderId="11" xfId="0" applyFill="1" applyBorder="1"/>
    <xf numFmtId="0" fontId="9" fillId="3" borderId="9" xfId="0" applyFont="1" applyFill="1" applyBorder="1" applyAlignment="1" applyProtection="1">
      <alignment horizontal="center" vertical="center"/>
      <protection hidden="1"/>
    </xf>
    <xf numFmtId="1" fontId="9" fillId="3" borderId="11" xfId="0" applyNumberFormat="1" applyFont="1" applyFill="1" applyBorder="1" applyAlignment="1" applyProtection="1">
      <alignment horizontal="center" vertical="center"/>
      <protection hidden="1"/>
    </xf>
    <xf numFmtId="0" fontId="9" fillId="3" borderId="12" xfId="0" applyFont="1" applyFill="1" applyBorder="1" applyAlignment="1" applyProtection="1">
      <alignment horizontal="center" vertical="center"/>
      <protection hidden="1"/>
    </xf>
    <xf numFmtId="0" fontId="9" fillId="3" borderId="14" xfId="0" applyFont="1" applyFill="1" applyBorder="1" applyAlignment="1" applyProtection="1">
      <alignment horizontal="center" vertical="center"/>
      <protection hidden="1"/>
    </xf>
    <xf numFmtId="0" fontId="9" fillId="3" borderId="1" xfId="0" applyFont="1" applyFill="1" applyBorder="1" applyAlignment="1" applyProtection="1">
      <alignment horizontal="center" vertical="center"/>
      <protection hidden="1"/>
    </xf>
    <xf numFmtId="0" fontId="9" fillId="0" borderId="8" xfId="0" applyFont="1" applyFill="1" applyBorder="1" applyAlignment="1" applyProtection="1">
      <alignment horizontal="center" vertical="center"/>
      <protection hidden="1"/>
    </xf>
    <xf numFmtId="164" fontId="9" fillId="3" borderId="0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2" xfId="0" applyFont="1" applyFill="1" applyBorder="1" applyAlignment="1">
      <alignment wrapText="1"/>
    </xf>
    <xf numFmtId="0" fontId="9" fillId="0" borderId="4" xfId="0" applyFont="1" applyFill="1" applyBorder="1" applyAlignment="1">
      <alignment wrapText="1"/>
    </xf>
    <xf numFmtId="0" fontId="9" fillId="0" borderId="4" xfId="0" applyFont="1" applyFill="1" applyBorder="1" applyAlignment="1"/>
    <xf numFmtId="0" fontId="9" fillId="0" borderId="6" xfId="0" applyFont="1" applyFill="1" applyBorder="1" applyAlignment="1"/>
    <xf numFmtId="0" fontId="10" fillId="2" borderId="12" xfId="0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center" vertical="center" wrapText="1"/>
    </xf>
    <xf numFmtId="0" fontId="14" fillId="0" borderId="0" xfId="0" applyFont="1"/>
    <xf numFmtId="0" fontId="15" fillId="0" borderId="0" xfId="0" applyFont="1" applyFill="1" applyBorder="1" applyAlignment="1">
      <alignment horizontal="center" vertical="center"/>
    </xf>
    <xf numFmtId="0" fontId="9" fillId="0" borderId="13" xfId="0" applyFont="1" applyFill="1" applyBorder="1" applyAlignment="1" applyProtection="1">
      <alignment horizontal="center" vertical="center"/>
      <protection hidden="1"/>
    </xf>
    <xf numFmtId="164" fontId="9" fillId="3" borderId="1" xfId="0" applyNumberFormat="1" applyFont="1" applyFill="1" applyBorder="1" applyAlignment="1" applyProtection="1">
      <alignment horizontal="center" vertical="center"/>
      <protection hidden="1"/>
    </xf>
    <xf numFmtId="0" fontId="9" fillId="0" borderId="0" xfId="0" applyFont="1" applyFill="1" applyBorder="1" applyAlignment="1" applyProtection="1">
      <alignment horizontal="center" vertical="center"/>
      <protection locked="0" hidden="1"/>
    </xf>
    <xf numFmtId="0" fontId="9" fillId="0" borderId="0" xfId="0" applyFont="1" applyFill="1" applyBorder="1" applyProtection="1">
      <protection locked="0"/>
    </xf>
    <xf numFmtId="0" fontId="16" fillId="0" borderId="0" xfId="0" applyFont="1" applyFill="1" applyBorder="1"/>
    <xf numFmtId="0" fontId="9" fillId="0" borderId="0" xfId="0" applyFont="1" applyFill="1" applyBorder="1" applyProtection="1">
      <protection hidden="1"/>
    </xf>
    <xf numFmtId="0" fontId="9" fillId="0" borderId="0" xfId="0" applyFont="1"/>
    <xf numFmtId="2" fontId="9" fillId="0" borderId="0" xfId="0" applyNumberFormat="1" applyFont="1" applyFill="1" applyBorder="1" applyAlignment="1">
      <alignment horizontal="center" vertical="center"/>
    </xf>
    <xf numFmtId="164" fontId="9" fillId="0" borderId="0" xfId="0" applyNumberFormat="1" applyFont="1" applyFill="1" applyBorder="1" applyAlignment="1">
      <alignment horizontal="center" vertical="center"/>
    </xf>
    <xf numFmtId="1" fontId="9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 applyProtection="1">
      <alignment horizontal="center" vertical="center"/>
      <protection locked="0"/>
    </xf>
    <xf numFmtId="2" fontId="9" fillId="0" borderId="0" xfId="0" applyNumberFormat="1" applyFont="1" applyFill="1" applyBorder="1" applyProtection="1">
      <protection hidden="1"/>
    </xf>
    <xf numFmtId="0" fontId="17" fillId="0" borderId="0" xfId="0" applyFont="1" applyFill="1" applyBorder="1" applyAlignment="1" applyProtection="1">
      <alignment horizontal="right"/>
      <protection hidden="1"/>
    </xf>
    <xf numFmtId="2" fontId="17" fillId="0" borderId="0" xfId="0" applyNumberFormat="1" applyFont="1" applyFill="1" applyBorder="1" applyAlignment="1" applyProtection="1">
      <alignment horizontal="center" vertical="center"/>
      <protection hidden="1"/>
    </xf>
    <xf numFmtId="0" fontId="9" fillId="0" borderId="0" xfId="0" applyFont="1" applyAlignment="1">
      <alignment horizontal="center" vertical="center"/>
    </xf>
    <xf numFmtId="0" fontId="9" fillId="4" borderId="0" xfId="0" applyFont="1" applyFill="1" applyBorder="1" applyAlignment="1" applyProtection="1">
      <alignment horizontal="center" vertical="center"/>
      <protection hidden="1"/>
    </xf>
    <xf numFmtId="0" fontId="9" fillId="0" borderId="15" xfId="0" applyFont="1" applyFill="1" applyBorder="1" applyAlignment="1" applyProtection="1">
      <alignment horizontal="center" vertical="center"/>
      <protection hidden="1"/>
    </xf>
    <xf numFmtId="0" fontId="9" fillId="0" borderId="9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2" xfId="0" applyFont="1" applyFill="1" applyBorder="1"/>
    <xf numFmtId="0" fontId="9" fillId="0" borderId="15" xfId="0" applyFont="1" applyBorder="1"/>
    <xf numFmtId="0" fontId="0" fillId="0" borderId="15" xfId="0" applyBorder="1"/>
    <xf numFmtId="164" fontId="9" fillId="0" borderId="3" xfId="0" applyNumberFormat="1" applyFont="1" applyFill="1" applyBorder="1" applyAlignment="1">
      <alignment horizontal="center" vertical="center"/>
    </xf>
    <xf numFmtId="0" fontId="9" fillId="0" borderId="4" xfId="0" applyFont="1" applyFill="1" applyBorder="1"/>
    <xf numFmtId="0" fontId="9" fillId="0" borderId="6" xfId="0" applyFont="1" applyFill="1" applyBorder="1"/>
    <xf numFmtId="0" fontId="0" fillId="0" borderId="7" xfId="0" applyBorder="1"/>
    <xf numFmtId="0" fontId="9" fillId="0" borderId="15" xfId="0" applyFont="1" applyFill="1" applyBorder="1"/>
    <xf numFmtId="0" fontId="9" fillId="0" borderId="15" xfId="0" applyFont="1" applyFill="1" applyBorder="1" applyAlignment="1">
      <alignment horizontal="center" vertical="center"/>
    </xf>
    <xf numFmtId="0" fontId="0" fillId="0" borderId="3" xfId="0" applyBorder="1"/>
    <xf numFmtId="0" fontId="9" fillId="0" borderId="7" xfId="0" applyFont="1" applyFill="1" applyBorder="1"/>
    <xf numFmtId="0" fontId="9" fillId="0" borderId="10" xfId="0" applyFont="1" applyBorder="1" applyAlignment="1">
      <alignment horizontal="center" vertical="center"/>
    </xf>
    <xf numFmtId="0" fontId="9" fillId="0" borderId="11" xfId="0" applyFont="1" applyFill="1" applyBorder="1" applyAlignment="1" applyProtection="1">
      <alignment horizontal="center" vertical="center"/>
      <protection locked="0" hidden="1"/>
    </xf>
    <xf numFmtId="164" fontId="9" fillId="3" borderId="3" xfId="0" applyNumberFormat="1" applyFont="1" applyFill="1" applyBorder="1" applyAlignment="1" applyProtection="1">
      <alignment horizontal="center" vertical="center"/>
      <protection hidden="1"/>
    </xf>
    <xf numFmtId="0" fontId="9" fillId="0" borderId="4" xfId="0" applyFont="1" applyBorder="1"/>
    <xf numFmtId="164" fontId="9" fillId="3" borderId="5" xfId="0" applyNumberFormat="1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2" fontId="9" fillId="0" borderId="9" xfId="0" applyNumberFormat="1" applyFont="1" applyFill="1" applyBorder="1" applyAlignment="1" applyProtection="1">
      <alignment horizontal="center" vertical="center"/>
      <protection locked="0" hidden="1"/>
    </xf>
    <xf numFmtId="0" fontId="9" fillId="0" borderId="11" xfId="0" applyFont="1" applyFill="1" applyBorder="1" applyAlignment="1">
      <alignment horizontal="center" vertical="center"/>
    </xf>
    <xf numFmtId="0" fontId="9" fillId="0" borderId="10" xfId="0" applyFont="1" applyFill="1" applyBorder="1" applyAlignment="1" applyProtection="1">
      <alignment horizontal="center" vertical="center"/>
      <protection locked="0" hidden="1"/>
    </xf>
    <xf numFmtId="0" fontId="9" fillId="0" borderId="2" xfId="0" applyFont="1" applyFill="1" applyBorder="1" applyAlignment="1" applyProtection="1">
      <alignment horizontal="left" vertical="center"/>
      <protection locked="0" hidden="1"/>
    </xf>
    <xf numFmtId="0" fontId="9" fillId="0" borderId="15" xfId="0" applyFont="1" applyFill="1" applyBorder="1" applyAlignment="1" applyProtection="1">
      <alignment horizontal="left" vertical="center"/>
      <protection locked="0" hidden="1"/>
    </xf>
    <xf numFmtId="0" fontId="9" fillId="0" borderId="4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left" vertical="center"/>
    </xf>
    <xf numFmtId="0" fontId="9" fillId="0" borderId="6" xfId="0" applyFont="1" applyFill="1" applyBorder="1" applyAlignment="1">
      <alignment horizontal="left" vertical="center"/>
    </xf>
    <xf numFmtId="0" fontId="9" fillId="0" borderId="7" xfId="0" applyFont="1" applyFill="1" applyBorder="1" applyAlignment="1">
      <alignment horizontal="left" vertical="center"/>
    </xf>
    <xf numFmtId="164" fontId="9" fillId="3" borderId="9" xfId="0" applyNumberFormat="1" applyFont="1" applyFill="1" applyBorder="1" applyAlignment="1" applyProtection="1">
      <alignment horizontal="center" vertical="center"/>
      <protection hidden="1"/>
    </xf>
    <xf numFmtId="164" fontId="9" fillId="3" borderId="0" xfId="0" applyNumberFormat="1" applyFont="1" applyFill="1" applyBorder="1" applyAlignment="1" applyProtection="1">
      <alignment horizontal="center" vertical="center"/>
      <protection hidden="1"/>
    </xf>
    <xf numFmtId="0" fontId="9" fillId="0" borderId="0" xfId="0" applyFont="1" applyBorder="1"/>
    <xf numFmtId="164" fontId="9" fillId="3" borderId="11" xfId="0" applyNumberFormat="1" applyFont="1" applyFill="1" applyBorder="1" applyAlignment="1" applyProtection="1">
      <alignment horizontal="center" vertical="center"/>
      <protection hidden="1"/>
    </xf>
    <xf numFmtId="0" fontId="9" fillId="0" borderId="19" xfId="0" applyFont="1" applyFill="1" applyBorder="1" applyAlignment="1" applyProtection="1">
      <alignment horizontal="center" vertical="center"/>
      <protection hidden="1"/>
    </xf>
    <xf numFmtId="0" fontId="9" fillId="0" borderId="20" xfId="0" applyFont="1" applyFill="1" applyBorder="1" applyAlignment="1" applyProtection="1">
      <alignment horizontal="center" vertical="center"/>
      <protection hidden="1"/>
    </xf>
    <xf numFmtId="0" fontId="9" fillId="3" borderId="22" xfId="0" applyFont="1" applyFill="1" applyBorder="1" applyAlignment="1" applyProtection="1">
      <alignment horizontal="center" vertical="center"/>
      <protection hidden="1"/>
    </xf>
    <xf numFmtId="1" fontId="9" fillId="3" borderId="22" xfId="0" applyNumberFormat="1" applyFont="1" applyFill="1" applyBorder="1" applyAlignment="1" applyProtection="1">
      <alignment horizontal="center" vertical="center"/>
      <protection hidden="1"/>
    </xf>
    <xf numFmtId="1" fontId="9" fillId="3" borderId="25" xfId="0" applyNumberFormat="1" applyFont="1" applyFill="1" applyBorder="1" applyAlignment="1" applyProtection="1">
      <alignment horizontal="center" vertical="center"/>
      <protection hidden="1"/>
    </xf>
    <xf numFmtId="1" fontId="9" fillId="3" borderId="27" xfId="0" applyNumberFormat="1" applyFont="1" applyFill="1" applyBorder="1" applyAlignment="1">
      <alignment horizontal="center" vertical="center"/>
    </xf>
    <xf numFmtId="1" fontId="9" fillId="3" borderId="22" xfId="0" applyNumberFormat="1" applyFont="1" applyFill="1" applyBorder="1" applyAlignment="1">
      <alignment horizontal="center" vertical="center"/>
    </xf>
    <xf numFmtId="1" fontId="9" fillId="3" borderId="24" xfId="0" applyNumberFormat="1" applyFont="1" applyFill="1" applyBorder="1" applyAlignment="1" applyProtection="1">
      <alignment horizontal="center" vertical="center"/>
      <protection hidden="1"/>
    </xf>
    <xf numFmtId="164" fontId="9" fillId="3" borderId="28" xfId="0" applyNumberFormat="1" applyFont="1" applyFill="1" applyBorder="1" applyAlignment="1">
      <alignment horizontal="center" vertical="center"/>
    </xf>
    <xf numFmtId="1" fontId="9" fillId="3" borderId="25" xfId="0" applyNumberFormat="1" applyFont="1" applyFill="1" applyBorder="1" applyAlignment="1">
      <alignment horizontal="center" vertical="center"/>
    </xf>
    <xf numFmtId="164" fontId="17" fillId="3" borderId="11" xfId="0" applyNumberFormat="1" applyFont="1" applyFill="1" applyBorder="1" applyAlignment="1" applyProtection="1">
      <alignment horizontal="center" vertical="center"/>
      <protection hidden="1"/>
    </xf>
    <xf numFmtId="0" fontId="15" fillId="0" borderId="9" xfId="0" applyFont="1" applyFill="1" applyBorder="1" applyAlignment="1">
      <alignment horizontal="center" vertical="center"/>
    </xf>
    <xf numFmtId="0" fontId="15" fillId="0" borderId="10" xfId="0" applyFont="1" applyFill="1" applyBorder="1" applyAlignment="1">
      <alignment horizontal="center" vertical="center"/>
    </xf>
    <xf numFmtId="0" fontId="15" fillId="0" borderId="10" xfId="0" applyFont="1" applyFill="1" applyBorder="1" applyAlignment="1" applyProtection="1">
      <alignment horizontal="center" vertical="center"/>
      <protection hidden="1"/>
    </xf>
    <xf numFmtId="0" fontId="17" fillId="2" borderId="3" xfId="0" applyFont="1" applyFill="1" applyBorder="1" applyAlignment="1" applyProtection="1">
      <alignment horizontal="center" vertical="center"/>
      <protection locked="0"/>
    </xf>
    <xf numFmtId="0" fontId="9" fillId="2" borderId="5" xfId="0" applyFont="1" applyFill="1" applyBorder="1" applyAlignment="1" applyProtection="1">
      <alignment horizontal="center" vertical="center"/>
      <protection locked="0"/>
    </xf>
    <xf numFmtId="0" fontId="9" fillId="2" borderId="5" xfId="0" applyFont="1" applyFill="1" applyBorder="1" applyAlignment="1" applyProtection="1">
      <alignment horizontal="center" vertical="center"/>
      <protection locked="0" hidden="1"/>
    </xf>
    <xf numFmtId="0" fontId="9" fillId="2" borderId="10" xfId="0" applyFont="1" applyFill="1" applyBorder="1" applyProtection="1">
      <protection locked="0"/>
    </xf>
    <xf numFmtId="0" fontId="11" fillId="2" borderId="10" xfId="0" applyFont="1" applyFill="1" applyBorder="1" applyAlignment="1" applyProtection="1">
      <alignment horizontal="center" vertical="center"/>
      <protection locked="0" hidden="1"/>
    </xf>
    <xf numFmtId="0" fontId="11" fillId="2" borderId="10" xfId="0" applyFont="1" applyFill="1" applyBorder="1" applyAlignment="1" applyProtection="1">
      <alignment vertical="center"/>
      <protection locked="0" hidden="1"/>
    </xf>
    <xf numFmtId="0" fontId="9" fillId="2" borderId="11" xfId="0" applyFont="1" applyFill="1" applyBorder="1" applyProtection="1">
      <protection locked="0"/>
    </xf>
    <xf numFmtId="0" fontId="11" fillId="2" borderId="11" xfId="0" applyFont="1" applyFill="1" applyBorder="1" applyAlignment="1" applyProtection="1">
      <alignment vertical="center"/>
      <protection locked="0" hidden="1"/>
    </xf>
    <xf numFmtId="0" fontId="9" fillId="2" borderId="10" xfId="0" applyFont="1" applyFill="1" applyBorder="1" applyProtection="1">
      <protection locked="0" hidden="1"/>
    </xf>
    <xf numFmtId="0" fontId="9" fillId="2" borderId="26" xfId="0" applyFont="1" applyFill="1" applyBorder="1" applyAlignment="1" applyProtection="1">
      <alignment horizontal="center" vertical="center"/>
      <protection locked="0" hidden="1"/>
    </xf>
    <xf numFmtId="0" fontId="9" fillId="2" borderId="10" xfId="0" applyFont="1" applyFill="1" applyBorder="1" applyAlignment="1" applyProtection="1">
      <alignment horizontal="center" vertical="center"/>
      <protection locked="0" hidden="1"/>
    </xf>
    <xf numFmtId="0" fontId="9" fillId="2" borderId="21" xfId="0" applyFont="1" applyFill="1" applyBorder="1" applyAlignment="1" applyProtection="1">
      <alignment horizontal="center" vertical="center"/>
      <protection locked="0" hidden="1"/>
    </xf>
    <xf numFmtId="0" fontId="9" fillId="2" borderId="21" xfId="0" applyFont="1" applyFill="1" applyBorder="1" applyProtection="1">
      <protection locked="0"/>
    </xf>
    <xf numFmtId="0" fontId="9" fillId="2" borderId="10" xfId="0" applyFont="1" applyFill="1" applyBorder="1" applyAlignment="1" applyProtection="1">
      <alignment horizontal="center" vertical="center"/>
      <protection locked="0"/>
    </xf>
    <xf numFmtId="0" fontId="9" fillId="2" borderId="23" xfId="0" applyFont="1" applyFill="1" applyBorder="1" applyProtection="1">
      <protection locked="0"/>
    </xf>
    <xf numFmtId="0" fontId="9" fillId="2" borderId="24" xfId="0" applyFont="1" applyFill="1" applyBorder="1" applyAlignment="1" applyProtection="1">
      <alignment horizontal="center" vertical="center"/>
      <protection locked="0"/>
    </xf>
    <xf numFmtId="0" fontId="9" fillId="2" borderId="9" xfId="0" applyFont="1" applyFill="1" applyBorder="1" applyAlignment="1" applyProtection="1">
      <alignment horizontal="center" vertical="center"/>
      <protection locked="0" hidden="1"/>
    </xf>
    <xf numFmtId="0" fontId="9" fillId="2" borderId="24" xfId="0" applyFont="1" applyFill="1" applyBorder="1" applyAlignment="1" applyProtection="1">
      <alignment horizontal="center" vertical="center"/>
      <protection locked="0" hidden="1"/>
    </xf>
    <xf numFmtId="0" fontId="8" fillId="2" borderId="21" xfId="0" applyFont="1" applyFill="1" applyBorder="1" applyProtection="1">
      <protection locked="0"/>
    </xf>
    <xf numFmtId="0" fontId="8" fillId="2" borderId="23" xfId="0" applyFont="1" applyFill="1" applyBorder="1" applyProtection="1">
      <protection locked="0"/>
    </xf>
    <xf numFmtId="1" fontId="9" fillId="3" borderId="9" xfId="0" applyNumberFormat="1" applyFont="1" applyFill="1" applyBorder="1" applyAlignment="1" applyProtection="1">
      <alignment horizontal="center" vertical="center"/>
      <protection hidden="1"/>
    </xf>
    <xf numFmtId="0" fontId="0" fillId="2" borderId="9" xfId="0" applyFill="1" applyBorder="1" applyAlignment="1" applyProtection="1">
      <alignment horizontal="center" vertical="center"/>
      <protection locked="0" hidden="1"/>
    </xf>
    <xf numFmtId="164" fontId="9" fillId="3" borderId="10" xfId="0" applyNumberFormat="1" applyFont="1" applyFill="1" applyBorder="1" applyAlignment="1" applyProtection="1">
      <alignment horizontal="center" vertical="center"/>
      <protection hidden="1"/>
    </xf>
    <xf numFmtId="164" fontId="9" fillId="3" borderId="24" xfId="0" applyNumberFormat="1" applyFont="1" applyFill="1" applyBorder="1" applyAlignment="1" applyProtection="1">
      <alignment horizontal="center" vertical="center"/>
      <protection hidden="1"/>
    </xf>
    <xf numFmtId="0" fontId="8" fillId="2" borderId="9" xfId="0" applyFont="1" applyFill="1" applyBorder="1" applyAlignment="1" applyProtection="1">
      <alignment horizontal="center" vertical="center"/>
      <protection locked="0" hidden="1"/>
    </xf>
    <xf numFmtId="0" fontId="9" fillId="2" borderId="11" xfId="0" applyFont="1" applyFill="1" applyBorder="1" applyProtection="1">
      <protection locked="0" hidden="1"/>
    </xf>
    <xf numFmtId="0" fontId="9" fillId="2" borderId="11" xfId="0" applyFont="1" applyFill="1" applyBorder="1" applyAlignment="1" applyProtection="1">
      <alignment horizontal="center" vertical="center"/>
      <protection locked="0" hidden="1"/>
    </xf>
    <xf numFmtId="164" fontId="9" fillId="3" borderId="7" xfId="0" applyNumberFormat="1" applyFont="1" applyFill="1" applyBorder="1" applyAlignment="1" applyProtection="1">
      <alignment horizontal="center" vertical="center"/>
      <protection hidden="1"/>
    </xf>
    <xf numFmtId="0" fontId="8" fillId="2" borderId="10" xfId="0" applyFont="1" applyFill="1" applyBorder="1" applyProtection="1">
      <protection locked="0" hidden="1"/>
    </xf>
    <xf numFmtId="0" fontId="8" fillId="2" borderId="11" xfId="0" applyFont="1" applyFill="1" applyBorder="1" applyProtection="1">
      <protection locked="0" hidden="1"/>
    </xf>
    <xf numFmtId="0" fontId="9" fillId="3" borderId="8" xfId="0" applyFont="1" applyFill="1" applyBorder="1" applyAlignment="1" applyProtection="1">
      <alignment horizontal="center" vertical="center"/>
      <protection hidden="1"/>
    </xf>
    <xf numFmtId="0" fontId="9" fillId="2" borderId="8" xfId="0" applyFont="1" applyFill="1" applyBorder="1" applyAlignment="1" applyProtection="1">
      <alignment horizontal="center" vertical="center"/>
      <protection locked="0" hidden="1"/>
    </xf>
    <xf numFmtId="0" fontId="9" fillId="2" borderId="1" xfId="0" applyFont="1" applyFill="1" applyBorder="1" applyAlignment="1" applyProtection="1">
      <alignment horizontal="center" vertical="center"/>
      <protection locked="0" hidden="1"/>
    </xf>
    <xf numFmtId="164" fontId="9" fillId="2" borderId="5" xfId="0" applyNumberFormat="1" applyFont="1" applyFill="1" applyBorder="1" applyAlignment="1" applyProtection="1">
      <alignment horizontal="center" vertical="center"/>
      <protection locked="0" hidden="1"/>
    </xf>
    <xf numFmtId="0" fontId="9" fillId="3" borderId="2" xfId="0" applyFont="1" applyFill="1" applyBorder="1" applyAlignment="1" applyProtection="1">
      <alignment horizontal="center" vertical="center"/>
      <protection hidden="1"/>
    </xf>
    <xf numFmtId="0" fontId="9" fillId="3" borderId="4" xfId="0" applyFont="1" applyFill="1" applyBorder="1" applyAlignment="1" applyProtection="1">
      <alignment horizontal="center" vertical="center"/>
      <protection hidden="1"/>
    </xf>
    <xf numFmtId="0" fontId="9" fillId="3" borderId="6" xfId="0" applyFont="1" applyFill="1" applyBorder="1" applyAlignment="1" applyProtection="1">
      <alignment horizontal="center" vertical="center"/>
      <protection hidden="1"/>
    </xf>
    <xf numFmtId="0" fontId="9" fillId="0" borderId="10" xfId="0" applyFont="1" applyFill="1" applyBorder="1" applyAlignment="1" applyProtection="1">
      <alignment horizontal="center" vertical="center"/>
      <protection hidden="1"/>
    </xf>
    <xf numFmtId="0" fontId="8" fillId="0" borderId="0" xfId="0" applyFont="1"/>
    <xf numFmtId="0" fontId="9" fillId="2" borderId="8" xfId="0" applyFont="1" applyFill="1" applyBorder="1" applyAlignment="1" applyProtection="1">
      <alignment horizontal="center" vertical="center"/>
      <protection locked="0" hidden="1"/>
    </xf>
    <xf numFmtId="0" fontId="9" fillId="0" borderId="2" xfId="0" applyFont="1" applyBorder="1"/>
    <xf numFmtId="0" fontId="9" fillId="3" borderId="9" xfId="0" applyFont="1" applyFill="1" applyBorder="1" applyAlignment="1">
      <alignment horizontal="center" vertical="center"/>
    </xf>
    <xf numFmtId="0" fontId="0" fillId="2" borderId="11" xfId="0" applyFill="1" applyBorder="1" applyAlignment="1" applyProtection="1">
      <alignment horizontal="center" vertical="center"/>
      <protection locked="0" hidden="1"/>
    </xf>
    <xf numFmtId="0" fontId="23" fillId="2" borderId="1" xfId="0" applyFont="1" applyFill="1" applyBorder="1" applyAlignment="1" applyProtection="1">
      <alignment horizontal="center" vertical="center"/>
      <protection locked="0" hidden="1"/>
    </xf>
    <xf numFmtId="0" fontId="9" fillId="2" borderId="6" xfId="0" applyFont="1" applyFill="1" applyBorder="1" applyAlignment="1" applyProtection="1">
      <alignment horizontal="center" vertical="center"/>
      <protection locked="0" hidden="1"/>
    </xf>
    <xf numFmtId="0" fontId="9" fillId="2" borderId="8" xfId="0" applyFont="1" applyFill="1" applyBorder="1" applyAlignment="1" applyProtection="1">
      <alignment horizontal="center" vertical="center"/>
      <protection locked="0" hidden="1"/>
    </xf>
    <xf numFmtId="0" fontId="17" fillId="2" borderId="16" xfId="0" applyFont="1" applyFill="1" applyBorder="1" applyAlignment="1" applyProtection="1">
      <alignment horizontal="center" vertical="center"/>
      <protection locked="0" hidden="1"/>
    </xf>
    <xf numFmtId="0" fontId="9" fillId="2" borderId="17" xfId="0" applyFont="1" applyFill="1" applyBorder="1" applyAlignment="1" applyProtection="1">
      <alignment horizontal="center" vertical="center"/>
      <protection locked="0" hidden="1"/>
    </xf>
    <xf numFmtId="0" fontId="9" fillId="2" borderId="18" xfId="0" applyFont="1" applyFill="1" applyBorder="1" applyAlignment="1" applyProtection="1">
      <alignment horizontal="center" vertical="center"/>
      <protection locked="0" hidden="1"/>
    </xf>
    <xf numFmtId="0" fontId="9" fillId="4" borderId="0" xfId="0" applyFont="1" applyFill="1" applyBorder="1" applyAlignment="1">
      <alignment horizontal="center" vertical="center" wrapText="1"/>
    </xf>
    <xf numFmtId="0" fontId="17" fillId="2" borderId="16" xfId="0" applyFont="1" applyFill="1" applyBorder="1" applyAlignment="1" applyProtection="1">
      <alignment horizontal="center" vertical="center" wrapText="1"/>
      <protection locked="0" hidden="1"/>
    </xf>
    <xf numFmtId="0" fontId="9" fillId="2" borderId="17" xfId="0" applyFont="1" applyFill="1" applyBorder="1" applyAlignment="1" applyProtection="1">
      <alignment horizontal="center" vertical="center" wrapText="1"/>
      <protection locked="0" hidden="1"/>
    </xf>
    <xf numFmtId="0" fontId="9" fillId="2" borderId="18" xfId="0" applyFont="1" applyFill="1" applyBorder="1" applyAlignment="1" applyProtection="1">
      <alignment horizontal="center" vertical="center" wrapText="1"/>
      <protection locked="0" hidden="1"/>
    </xf>
    <xf numFmtId="0" fontId="12" fillId="0" borderId="0" xfId="0" applyFont="1" applyFill="1" applyBorder="1" applyAlignment="1">
      <alignment horizontal="center"/>
    </xf>
    <xf numFmtId="0" fontId="18" fillId="0" borderId="0" xfId="0" applyFont="1" applyFill="1" applyBorder="1" applyAlignment="1">
      <alignment horizontal="center"/>
    </xf>
    <xf numFmtId="0" fontId="9" fillId="2" borderId="12" xfId="0" applyFont="1" applyFill="1" applyBorder="1" applyAlignment="1" applyProtection="1">
      <alignment horizontal="center" vertical="center" wrapText="1"/>
      <protection locked="0" hidden="1"/>
    </xf>
    <xf numFmtId="0" fontId="9" fillId="2" borderId="13" xfId="0" applyFont="1" applyFill="1" applyBorder="1" applyAlignment="1" applyProtection="1">
      <alignment horizontal="center" vertical="center" wrapText="1"/>
      <protection locked="0" hidden="1"/>
    </xf>
    <xf numFmtId="0" fontId="9" fillId="2" borderId="14" xfId="0" applyFont="1" applyFill="1" applyBorder="1" applyAlignment="1" applyProtection="1">
      <alignment horizontal="center" vertical="center" wrapText="1"/>
      <protection locked="0" hidden="1"/>
    </xf>
    <xf numFmtId="0" fontId="5" fillId="0" borderId="0" xfId="0" applyFont="1" applyFill="1" applyBorder="1" applyAlignment="1" applyProtection="1">
      <alignment horizontal="center" vertical="center"/>
      <protection hidden="1"/>
    </xf>
    <xf numFmtId="0" fontId="20" fillId="2" borderId="12" xfId="0" applyFont="1" applyFill="1" applyBorder="1" applyAlignment="1" applyProtection="1">
      <alignment horizontal="center"/>
      <protection locked="0" hidden="1"/>
    </xf>
    <xf numFmtId="0" fontId="0" fillId="2" borderId="13" xfId="0" applyFill="1" applyBorder="1" applyAlignment="1" applyProtection="1">
      <alignment horizontal="center"/>
      <protection locked="0" hidden="1"/>
    </xf>
    <xf numFmtId="0" fontId="0" fillId="2" borderId="14" xfId="0" applyFill="1" applyBorder="1" applyAlignment="1" applyProtection="1">
      <alignment horizontal="center"/>
      <protection locked="0" hidden="1"/>
    </xf>
    <xf numFmtId="0" fontId="0" fillId="2" borderId="12" xfId="0" applyFill="1" applyBorder="1" applyAlignment="1" applyProtection="1">
      <alignment horizontal="center"/>
      <protection locked="0" hidden="1"/>
    </xf>
    <xf numFmtId="0" fontId="9" fillId="0" borderId="7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emf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238124</xdr:colOff>
      <xdr:row>0</xdr:row>
      <xdr:rowOff>95249</xdr:rowOff>
    </xdr:from>
    <xdr:to>
      <xdr:col>3</xdr:col>
      <xdr:colOff>285749</xdr:colOff>
      <xdr:row>3</xdr:row>
      <xdr:rowOff>63499</xdr:rowOff>
    </xdr:to>
    <xdr:pic>
      <xdr:nvPicPr>
        <xdr:cNvPr id="2" name="Immagine 1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4" y="95249"/>
          <a:ext cx="3381375" cy="1127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317500</xdr:colOff>
      <xdr:row>2</xdr:row>
      <xdr:rowOff>301624</xdr:rowOff>
    </xdr:from>
    <xdr:to>
      <xdr:col>19</xdr:col>
      <xdr:colOff>9741</xdr:colOff>
      <xdr:row>11</xdr:row>
      <xdr:rowOff>278873</xdr:rowOff>
    </xdr:to>
    <xdr:pic>
      <xdr:nvPicPr>
        <xdr:cNvPr id="12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906125" y="1095374"/>
          <a:ext cx="2867241" cy="3326874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706690</xdr:colOff>
      <xdr:row>3</xdr:row>
      <xdr:rowOff>325893</xdr:rowOff>
    </xdr:from>
    <xdr:to>
      <xdr:col>14</xdr:col>
      <xdr:colOff>698501</xdr:colOff>
      <xdr:row>11</xdr:row>
      <xdr:rowOff>95250</xdr:rowOff>
    </xdr:to>
    <xdr:pic>
      <xdr:nvPicPr>
        <xdr:cNvPr id="1027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7056690" y="1484768"/>
          <a:ext cx="3484311" cy="2753857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14</xdr:col>
      <xdr:colOff>714375</xdr:colOff>
      <xdr:row>8</xdr:row>
      <xdr:rowOff>285750</xdr:rowOff>
    </xdr:from>
    <xdr:to>
      <xdr:col>15</xdr:col>
      <xdr:colOff>333375</xdr:colOff>
      <xdr:row>9</xdr:row>
      <xdr:rowOff>317500</xdr:rowOff>
    </xdr:to>
    <xdr:sp macro="" textlink="">
      <xdr:nvSpPr>
        <xdr:cNvPr id="13" name="Freccia a destra 12"/>
        <xdr:cNvSpPr/>
      </xdr:nvSpPr>
      <xdr:spPr>
        <a:xfrm>
          <a:off x="10556875" y="3381375"/>
          <a:ext cx="365125" cy="3968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  <xdr:twoCellAnchor editAs="oneCell">
    <xdr:from>
      <xdr:col>6</xdr:col>
      <xdr:colOff>158750</xdr:colOff>
      <xdr:row>10</xdr:row>
      <xdr:rowOff>254000</xdr:rowOff>
    </xdr:from>
    <xdr:to>
      <xdr:col>8</xdr:col>
      <xdr:colOff>206375</xdr:colOff>
      <xdr:row>18</xdr:row>
      <xdr:rowOff>184150</xdr:rowOff>
    </xdr:to>
    <xdr:pic>
      <xdr:nvPicPr>
        <xdr:cNvPr id="10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159375" y="4048125"/>
          <a:ext cx="1476375" cy="25177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8</xdr:col>
      <xdr:colOff>635000</xdr:colOff>
      <xdr:row>16</xdr:row>
      <xdr:rowOff>95250</xdr:rowOff>
    </xdr:from>
    <xdr:to>
      <xdr:col>11</xdr:col>
      <xdr:colOff>434975</xdr:colOff>
      <xdr:row>17</xdr:row>
      <xdr:rowOff>276225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7064375" y="5842000"/>
          <a:ext cx="1768475" cy="498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0</xdr:colOff>
      <xdr:row>63</xdr:row>
      <xdr:rowOff>15875</xdr:rowOff>
    </xdr:from>
    <xdr:to>
      <xdr:col>11</xdr:col>
      <xdr:colOff>650875</xdr:colOff>
      <xdr:row>78</xdr:row>
      <xdr:rowOff>48012</xdr:rowOff>
    </xdr:to>
    <xdr:pic>
      <xdr:nvPicPr>
        <xdr:cNvPr id="6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 l="18972" t="34501" r="32411" b="11890"/>
        <a:stretch>
          <a:fillRect/>
        </a:stretch>
      </xdr:blipFill>
      <xdr:spPr bwMode="auto">
        <a:xfrm>
          <a:off x="0" y="19034125"/>
          <a:ext cx="9048750" cy="3715137"/>
        </a:xfrm>
        <a:prstGeom prst="rect">
          <a:avLst/>
        </a:prstGeom>
        <a:solidFill>
          <a:sysClr val="window" lastClr="FFFFFF"/>
        </a:solidFill>
      </xdr:spPr>
    </xdr:pic>
    <xdr:clientData/>
  </xdr:twoCellAnchor>
  <xdr:twoCellAnchor editAs="oneCell">
    <xdr:from>
      <xdr:col>12</xdr:col>
      <xdr:colOff>15875</xdr:colOff>
      <xdr:row>65</xdr:row>
      <xdr:rowOff>206376</xdr:rowOff>
    </xdr:from>
    <xdr:to>
      <xdr:col>19</xdr:col>
      <xdr:colOff>301625</xdr:colOff>
      <xdr:row>81</xdr:row>
      <xdr:rowOff>47626</xdr:rowOff>
    </xdr:to>
    <xdr:pic>
      <xdr:nvPicPr>
        <xdr:cNvPr id="21" name="Immagine 20"/>
        <xdr:cNvPicPr/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9112250" y="19732626"/>
          <a:ext cx="5032375" cy="358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539750</xdr:colOff>
      <xdr:row>65</xdr:row>
      <xdr:rowOff>95250</xdr:rowOff>
    </xdr:from>
    <xdr:to>
      <xdr:col>19</xdr:col>
      <xdr:colOff>381000</xdr:colOff>
      <xdr:row>66</xdr:row>
      <xdr:rowOff>47625</xdr:rowOff>
    </xdr:to>
    <xdr:sp macro="" textlink="">
      <xdr:nvSpPr>
        <xdr:cNvPr id="22" name="Freccia in giù 21"/>
        <xdr:cNvSpPr/>
      </xdr:nvSpPr>
      <xdr:spPr>
        <a:xfrm>
          <a:off x="13430250" y="19621500"/>
          <a:ext cx="793750" cy="206375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  <xdr:twoCellAnchor>
    <xdr:from>
      <xdr:col>18</xdr:col>
      <xdr:colOff>127000</xdr:colOff>
      <xdr:row>59</xdr:row>
      <xdr:rowOff>158750</xdr:rowOff>
    </xdr:from>
    <xdr:to>
      <xdr:col>19</xdr:col>
      <xdr:colOff>31750</xdr:colOff>
      <xdr:row>59</xdr:row>
      <xdr:rowOff>174625</xdr:rowOff>
    </xdr:to>
    <xdr:cxnSp macro="">
      <xdr:nvCxnSpPr>
        <xdr:cNvPr id="24" name="Connettore 1 23"/>
        <xdr:cNvCxnSpPr/>
      </xdr:nvCxnSpPr>
      <xdr:spPr>
        <a:xfrm>
          <a:off x="13017500" y="18113375"/>
          <a:ext cx="857250" cy="1587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920750</xdr:colOff>
      <xdr:row>59</xdr:row>
      <xdr:rowOff>190500</xdr:rowOff>
    </xdr:from>
    <xdr:to>
      <xdr:col>18</xdr:col>
      <xdr:colOff>936626</xdr:colOff>
      <xdr:row>64</xdr:row>
      <xdr:rowOff>222250</xdr:rowOff>
    </xdr:to>
    <xdr:cxnSp macro="">
      <xdr:nvCxnSpPr>
        <xdr:cNvPr id="26" name="Connettore 1 25"/>
        <xdr:cNvCxnSpPr/>
      </xdr:nvCxnSpPr>
      <xdr:spPr>
        <a:xfrm flipH="1">
          <a:off x="13811250" y="18145125"/>
          <a:ext cx="15876" cy="134937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17</xdr:col>
      <xdr:colOff>635000</xdr:colOff>
      <xdr:row>14</xdr:row>
      <xdr:rowOff>269875</xdr:rowOff>
    </xdr:from>
    <xdr:to>
      <xdr:col>19</xdr:col>
      <xdr:colOff>222250</xdr:colOff>
      <xdr:row>16</xdr:row>
      <xdr:rowOff>111125</xdr:rowOff>
    </xdr:to>
    <xdr:pic>
      <xdr:nvPicPr>
        <xdr:cNvPr id="19" name="Immagine 18"/>
        <xdr:cNvPicPr/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2573000" y="5381625"/>
          <a:ext cx="149225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127000</xdr:colOff>
      <xdr:row>61</xdr:row>
      <xdr:rowOff>174625</xdr:rowOff>
    </xdr:from>
    <xdr:to>
      <xdr:col>17</xdr:col>
      <xdr:colOff>523875</xdr:colOff>
      <xdr:row>65</xdr:row>
      <xdr:rowOff>142875</xdr:rowOff>
    </xdr:to>
    <xdr:pic>
      <xdr:nvPicPr>
        <xdr:cNvPr id="20" name="Immagine 19"/>
        <xdr:cNvPicPr/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10795000" y="18684875"/>
          <a:ext cx="1666875" cy="984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14</xdr:col>
      <xdr:colOff>254000</xdr:colOff>
      <xdr:row>13</xdr:row>
      <xdr:rowOff>47624</xdr:rowOff>
    </xdr:from>
    <xdr:to>
      <xdr:col>17</xdr:col>
      <xdr:colOff>396875</xdr:colOff>
      <xdr:row>18</xdr:row>
      <xdr:rowOff>238124</xdr:rowOff>
    </xdr:to>
    <xdr:pic>
      <xdr:nvPicPr>
        <xdr:cNvPr id="23" name="Immagine 22"/>
        <xdr:cNvPicPr/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10175875" y="4794249"/>
          <a:ext cx="2159000" cy="1825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19</xdr:col>
      <xdr:colOff>254000</xdr:colOff>
      <xdr:row>73</xdr:row>
      <xdr:rowOff>0</xdr:rowOff>
    </xdr:from>
    <xdr:to>
      <xdr:col>19</xdr:col>
      <xdr:colOff>523875</xdr:colOff>
      <xdr:row>73</xdr:row>
      <xdr:rowOff>142875</xdr:rowOff>
    </xdr:to>
    <xdr:sp macro="" textlink="">
      <xdr:nvSpPr>
        <xdr:cNvPr id="28" name="Freccia a sinistra 27"/>
        <xdr:cNvSpPr/>
      </xdr:nvSpPr>
      <xdr:spPr>
        <a:xfrm>
          <a:off x="14097000" y="21558250"/>
          <a:ext cx="269875" cy="14287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91"/>
  <sheetViews>
    <sheetView tabSelected="1" view="pageLayout" topLeftCell="A11" zoomScale="60" zoomScaleNormal="100" zoomScalePageLayoutView="60" workbookViewId="0">
      <selection activeCell="K81" sqref="K81"/>
    </sheetView>
  </sheetViews>
  <sheetFormatPr defaultRowHeight="15"/>
  <cols>
    <col min="2" max="2" width="27.140625" customWidth="1"/>
    <col min="3" max="4" width="10.42578125" customWidth="1"/>
    <col min="5" max="5" width="11.42578125" customWidth="1"/>
    <col min="6" max="6" width="1.42578125" customWidth="1"/>
    <col min="7" max="7" width="9.7109375" customWidth="1"/>
    <col min="8" max="8" width="10.140625" customWidth="1"/>
    <col min="9" max="9" width="10" customWidth="1"/>
    <col min="10" max="10" width="9.140625" customWidth="1"/>
    <col min="11" max="11" width="8.42578125" customWidth="1"/>
    <col min="12" max="12" width="9.7109375" customWidth="1"/>
    <col min="13" max="13" width="2.42578125" customWidth="1"/>
    <col min="14" max="14" width="9.28515625" bestFit="1" customWidth="1"/>
    <col min="15" max="15" width="10.5703125" customWidth="1"/>
    <col min="16" max="16" width="7.5703125" customWidth="1"/>
    <col min="17" max="17" width="10.28515625" customWidth="1"/>
    <col min="18" max="19" width="13.42578125" bestFit="1" customWidth="1"/>
  </cols>
  <sheetData>
    <row r="1" spans="1:19" ht="30" customHeight="1"/>
    <row r="2" spans="1:19" ht="33" customHeight="1">
      <c r="S2" s="55" t="s">
        <v>75</v>
      </c>
    </row>
    <row r="3" spans="1:19" ht="28.5" customHeight="1"/>
    <row r="4" spans="1:19" ht="30" customHeight="1"/>
    <row r="5" spans="1:19" ht="28.5" customHeight="1">
      <c r="A5" s="16"/>
      <c r="B5" s="182" t="s">
        <v>35</v>
      </c>
      <c r="C5" s="182"/>
      <c r="D5" s="182"/>
      <c r="E5" s="182"/>
      <c r="F5" s="182"/>
      <c r="G5" s="182"/>
      <c r="H5" s="182"/>
      <c r="I5" s="16"/>
      <c r="J5" s="16"/>
      <c r="K5" s="16"/>
      <c r="L5" s="16"/>
      <c r="M5" s="16"/>
      <c r="N5" s="16"/>
      <c r="O5" s="16"/>
      <c r="P5" s="16"/>
      <c r="Q5" s="16"/>
      <c r="R5" s="16"/>
    </row>
    <row r="6" spans="1:19" ht="28.5" customHeight="1">
      <c r="A6" s="16"/>
      <c r="B6" s="182" t="s">
        <v>36</v>
      </c>
      <c r="C6" s="182"/>
      <c r="D6" s="182"/>
      <c r="E6" s="182"/>
      <c r="F6" s="182"/>
      <c r="G6" s="182"/>
      <c r="H6" s="182"/>
      <c r="I6" s="16"/>
      <c r="J6" s="16"/>
      <c r="K6" s="16"/>
      <c r="L6" s="16"/>
      <c r="M6" s="16"/>
      <c r="N6" s="16"/>
      <c r="O6" s="16"/>
      <c r="P6" s="16"/>
      <c r="Q6" s="16"/>
      <c r="R6" s="16"/>
    </row>
    <row r="7" spans="1:19" ht="36" customHeight="1">
      <c r="A7" s="16"/>
      <c r="B7" s="182" t="s">
        <v>37</v>
      </c>
      <c r="C7" s="182"/>
      <c r="D7" s="182"/>
      <c r="E7" s="182"/>
      <c r="F7" s="182"/>
      <c r="G7" s="182"/>
      <c r="H7" s="182"/>
      <c r="I7" s="15"/>
      <c r="J7" s="15"/>
      <c r="K7" s="15"/>
      <c r="L7" s="15"/>
      <c r="M7" s="16"/>
      <c r="N7" s="16"/>
      <c r="O7" s="16"/>
      <c r="P7" s="16"/>
    </row>
    <row r="8" spans="1:19" ht="28.5" customHeight="1">
      <c r="A8" s="16"/>
      <c r="B8" s="182" t="s">
        <v>38</v>
      </c>
      <c r="C8" s="182"/>
      <c r="D8" s="182"/>
      <c r="E8" s="182"/>
      <c r="F8" s="182"/>
      <c r="G8" s="182"/>
      <c r="H8" s="182"/>
    </row>
    <row r="9" spans="1:19" ht="28.5" customHeight="1">
      <c r="A9" s="16"/>
      <c r="B9" s="183" t="s">
        <v>55</v>
      </c>
      <c r="C9" s="183"/>
      <c r="D9" s="183"/>
      <c r="E9" s="183"/>
      <c r="F9" s="183"/>
      <c r="G9" s="183"/>
      <c r="H9" s="183"/>
      <c r="M9" s="35"/>
    </row>
    <row r="10" spans="1:19" ht="26.25" customHeight="1">
      <c r="A10" s="16"/>
      <c r="M10" s="33"/>
    </row>
    <row r="11" spans="1:19" ht="27.75" customHeight="1">
      <c r="A11" s="16"/>
    </row>
    <row r="12" spans="1:19" ht="27.75" customHeight="1"/>
    <row r="13" spans="1:19" ht="20.25" customHeight="1"/>
    <row r="14" spans="1:19" ht="29.25" customHeight="1">
      <c r="B14" s="56" t="s">
        <v>9</v>
      </c>
      <c r="C14" s="126" t="s">
        <v>10</v>
      </c>
      <c r="D14" s="129" t="s">
        <v>16</v>
      </c>
    </row>
    <row r="15" spans="1:19" ht="25.5" customHeight="1">
      <c r="B15" s="57" t="s">
        <v>11</v>
      </c>
      <c r="C15" s="127" t="s">
        <v>12</v>
      </c>
      <c r="D15" s="130">
        <v>41</v>
      </c>
    </row>
    <row r="16" spans="1:19" ht="25.5" customHeight="1">
      <c r="A16" s="16"/>
      <c r="B16" s="57" t="s">
        <v>14</v>
      </c>
      <c r="C16" s="127" t="s">
        <v>13</v>
      </c>
      <c r="D16" s="131">
        <v>3.6</v>
      </c>
      <c r="J16" s="167" t="s">
        <v>73</v>
      </c>
    </row>
    <row r="17" spans="1:22" ht="25.5" customHeight="1">
      <c r="A17" s="16"/>
      <c r="B17" s="58" t="s">
        <v>66</v>
      </c>
      <c r="C17" s="128" t="s">
        <v>67</v>
      </c>
      <c r="D17" s="131" t="s">
        <v>16</v>
      </c>
      <c r="T17" s="1"/>
    </row>
    <row r="18" spans="1:22" ht="25.5" customHeight="1">
      <c r="A18" s="16"/>
      <c r="B18" s="59" t="s">
        <v>15</v>
      </c>
      <c r="C18" s="173" t="s">
        <v>17</v>
      </c>
      <c r="D18" s="174"/>
      <c r="T18" s="3"/>
    </row>
    <row r="19" spans="1:22" ht="25.5" customHeight="1">
      <c r="A19" s="16"/>
      <c r="T19" s="4"/>
    </row>
    <row r="20" spans="1:22" ht="24" thickBot="1">
      <c r="A20" s="16"/>
      <c r="B20" s="34" t="s">
        <v>43</v>
      </c>
      <c r="C20" s="188" t="s">
        <v>65</v>
      </c>
      <c r="D20" s="189"/>
      <c r="E20" s="190"/>
      <c r="F20" s="15"/>
      <c r="G20" s="178" t="s">
        <v>23</v>
      </c>
      <c r="H20" s="178"/>
      <c r="I20" s="178"/>
      <c r="J20" s="178"/>
      <c r="K20" s="178"/>
      <c r="L20" s="178"/>
      <c r="N20" s="194" t="s">
        <v>76</v>
      </c>
      <c r="O20" s="194"/>
      <c r="P20" s="194"/>
      <c r="Q20" s="194"/>
      <c r="R20" s="194"/>
      <c r="S20" s="194"/>
      <c r="T20" s="14"/>
      <c r="U20" s="1"/>
      <c r="V20" s="1"/>
    </row>
    <row r="21" spans="1:22" ht="20.25">
      <c r="A21" s="16"/>
      <c r="B21" s="45" t="s">
        <v>24</v>
      </c>
      <c r="C21" s="45" t="s">
        <v>25</v>
      </c>
      <c r="D21" s="46" t="s">
        <v>26</v>
      </c>
      <c r="E21" s="38" t="s">
        <v>19</v>
      </c>
      <c r="F21" s="33"/>
      <c r="G21" s="175" t="s">
        <v>68</v>
      </c>
      <c r="H21" s="176"/>
      <c r="I21" s="176"/>
      <c r="J21" s="176"/>
      <c r="K21" s="176"/>
      <c r="L21" s="177"/>
      <c r="N21" s="179" t="s">
        <v>74</v>
      </c>
      <c r="O21" s="180"/>
      <c r="P21" s="180"/>
      <c r="Q21" s="180"/>
      <c r="R21" s="180"/>
      <c r="S21" s="181"/>
      <c r="T21" s="4"/>
      <c r="U21" s="3"/>
      <c r="V21" s="3"/>
    </row>
    <row r="22" spans="1:22" ht="20.25">
      <c r="A22" s="16"/>
      <c r="B22" s="47"/>
      <c r="C22" s="39" t="s">
        <v>1</v>
      </c>
      <c r="D22" s="39" t="s">
        <v>3</v>
      </c>
      <c r="E22" s="166" t="s">
        <v>18</v>
      </c>
      <c r="F22" s="33"/>
      <c r="G22" s="115" t="s">
        <v>20</v>
      </c>
      <c r="H22" s="39" t="s">
        <v>21</v>
      </c>
      <c r="I22" s="39" t="s">
        <v>22</v>
      </c>
      <c r="J22" s="37" t="s">
        <v>30</v>
      </c>
      <c r="K22" s="37" t="s">
        <v>27</v>
      </c>
      <c r="L22" s="116" t="s">
        <v>29</v>
      </c>
      <c r="N22" s="115" t="s">
        <v>28</v>
      </c>
      <c r="O22" s="39" t="s">
        <v>22</v>
      </c>
      <c r="P22" s="37" t="s">
        <v>31</v>
      </c>
      <c r="Q22" s="37" t="s">
        <v>32</v>
      </c>
      <c r="R22" s="40" t="s">
        <v>33</v>
      </c>
      <c r="S22" s="116" t="s">
        <v>34</v>
      </c>
      <c r="T22" s="4"/>
      <c r="U22" s="5"/>
      <c r="V22" s="6"/>
    </row>
    <row r="23" spans="1:22" ht="25.5">
      <c r="A23" s="16"/>
      <c r="B23" s="132" t="s">
        <v>0</v>
      </c>
      <c r="C23" s="133">
        <v>10</v>
      </c>
      <c r="D23" s="163">
        <f t="shared" ref="D23:D33" si="0">C23*$D$16</f>
        <v>36</v>
      </c>
      <c r="E23" s="48">
        <f>D23*$D$15*1.1</f>
        <v>1623.6000000000001</v>
      </c>
      <c r="F23" s="33"/>
      <c r="G23" s="138">
        <v>0.8</v>
      </c>
      <c r="H23" s="139">
        <v>177.7</v>
      </c>
      <c r="I23" s="42">
        <f>IF(H23=0,0,E23/H23)</f>
        <v>9.136747326955545</v>
      </c>
      <c r="J23" s="145">
        <f>IF(I23=0,0,0.32)</f>
        <v>0.32</v>
      </c>
      <c r="K23" s="54">
        <f>J23*I23</f>
        <v>2.9237591446257745</v>
      </c>
      <c r="L23" s="120">
        <f>E23/15</f>
        <v>108.24000000000001</v>
      </c>
      <c r="N23" s="140"/>
      <c r="O23" s="149">
        <f t="shared" ref="O23:O33" si="1">IF(N23=0,0,E23/N23)</f>
        <v>0</v>
      </c>
      <c r="P23" s="150"/>
      <c r="Q23" s="111">
        <f>P23*O23</f>
        <v>0</v>
      </c>
      <c r="R23" s="153"/>
      <c r="S23" s="117">
        <f>R23*O23</f>
        <v>0</v>
      </c>
      <c r="T23" s="2"/>
      <c r="U23" s="8"/>
      <c r="V23" s="9"/>
    </row>
    <row r="24" spans="1:22" ht="20.25">
      <c r="A24" s="16"/>
      <c r="B24" s="132" t="s">
        <v>2</v>
      </c>
      <c r="C24" s="133">
        <v>31</v>
      </c>
      <c r="D24" s="164">
        <f t="shared" si="0"/>
        <v>111.60000000000001</v>
      </c>
      <c r="E24" s="43">
        <f t="shared" ref="E24:E33" si="2">D24*$D$15*1.1</f>
        <v>5033.1600000000008</v>
      </c>
      <c r="F24" s="33"/>
      <c r="G24" s="140"/>
      <c r="H24" s="139"/>
      <c r="I24" s="42">
        <f t="shared" ref="I24:I33" si="3">IF(H24=0,0,E24/H24)</f>
        <v>0</v>
      </c>
      <c r="J24" s="139">
        <f t="shared" ref="J24:J33" si="4">IF(I24=0,0,0.32)</f>
        <v>0</v>
      </c>
      <c r="K24" s="54">
        <f t="shared" ref="K24:K33" si="5">J24*I24</f>
        <v>0</v>
      </c>
      <c r="L24" s="121">
        <f>IF(G24=0,0,E24/15)</f>
        <v>0</v>
      </c>
      <c r="N24" s="140">
        <v>2210</v>
      </c>
      <c r="O24" s="42">
        <f t="shared" si="1"/>
        <v>2.2774479638009053</v>
      </c>
      <c r="P24" s="139">
        <v>1.4</v>
      </c>
      <c r="Q24" s="151">
        <f>P24*O24</f>
        <v>3.1884271493212673</v>
      </c>
      <c r="R24" s="139">
        <v>395</v>
      </c>
      <c r="S24" s="118">
        <f>R24*O24</f>
        <v>899.59194570135764</v>
      </c>
      <c r="T24" s="1"/>
      <c r="U24" s="4"/>
      <c r="V24" s="10"/>
    </row>
    <row r="25" spans="1:22" ht="20.25">
      <c r="A25" s="16"/>
      <c r="B25" s="132" t="s">
        <v>4</v>
      </c>
      <c r="C25" s="133">
        <v>70</v>
      </c>
      <c r="D25" s="164">
        <f t="shared" si="0"/>
        <v>252</v>
      </c>
      <c r="E25" s="43">
        <f t="shared" si="2"/>
        <v>11365.2</v>
      </c>
      <c r="F25" s="33"/>
      <c r="G25" s="140"/>
      <c r="H25" s="139"/>
      <c r="I25" s="42">
        <f t="shared" si="3"/>
        <v>0</v>
      </c>
      <c r="J25" s="139">
        <f t="shared" si="4"/>
        <v>0</v>
      </c>
      <c r="K25" s="54">
        <f t="shared" si="5"/>
        <v>0</v>
      </c>
      <c r="L25" s="121">
        <f>IF(G25=0,0,E25/15)</f>
        <v>0</v>
      </c>
      <c r="N25" s="140">
        <v>2210</v>
      </c>
      <c r="O25" s="42">
        <f t="shared" si="1"/>
        <v>5.1426244343891403</v>
      </c>
      <c r="P25" s="139">
        <v>1.4</v>
      </c>
      <c r="Q25" s="151">
        <f t="shared" ref="Q25:Q33" si="6">P25*O25</f>
        <v>7.1996742081447955</v>
      </c>
      <c r="R25" s="139">
        <v>393</v>
      </c>
      <c r="S25" s="118">
        <f t="shared" ref="S25:S33" si="7">R25*O25</f>
        <v>2021.0514027149322</v>
      </c>
      <c r="U25" s="4"/>
      <c r="V25" s="10"/>
    </row>
    <row r="26" spans="1:22" ht="20.25">
      <c r="A26" s="16"/>
      <c r="B26" s="132" t="s">
        <v>5</v>
      </c>
      <c r="C26" s="133">
        <v>5</v>
      </c>
      <c r="D26" s="164">
        <f t="shared" si="0"/>
        <v>18</v>
      </c>
      <c r="E26" s="43">
        <f t="shared" si="2"/>
        <v>811.80000000000007</v>
      </c>
      <c r="F26" s="33"/>
      <c r="G26" s="140">
        <v>0.8</v>
      </c>
      <c r="H26" s="139">
        <v>177.7</v>
      </c>
      <c r="I26" s="42">
        <f t="shared" si="3"/>
        <v>4.5683736634777725</v>
      </c>
      <c r="J26" s="139">
        <f t="shared" si="4"/>
        <v>0.32</v>
      </c>
      <c r="K26" s="54">
        <f t="shared" si="5"/>
        <v>1.4618795723128872</v>
      </c>
      <c r="L26" s="121">
        <f t="shared" ref="L26:L33" si="8">IF(G26=0,0,E26/15)</f>
        <v>54.120000000000005</v>
      </c>
      <c r="N26" s="140"/>
      <c r="O26" s="42">
        <f t="shared" si="1"/>
        <v>0</v>
      </c>
      <c r="P26" s="139"/>
      <c r="Q26" s="151">
        <f t="shared" si="6"/>
        <v>0</v>
      </c>
      <c r="R26" s="139"/>
      <c r="S26" s="118">
        <f t="shared" si="7"/>
        <v>0</v>
      </c>
      <c r="U26" s="2"/>
      <c r="V26" s="11"/>
    </row>
    <row r="27" spans="1:22" ht="20.25">
      <c r="A27" s="16"/>
      <c r="B27" s="132" t="s">
        <v>6</v>
      </c>
      <c r="C27" s="133">
        <v>5</v>
      </c>
      <c r="D27" s="164">
        <f t="shared" si="0"/>
        <v>18</v>
      </c>
      <c r="E27" s="43">
        <f t="shared" si="2"/>
        <v>811.80000000000007</v>
      </c>
      <c r="F27" s="33"/>
      <c r="G27" s="140">
        <v>0.8</v>
      </c>
      <c r="H27" s="139">
        <v>177.7</v>
      </c>
      <c r="I27" s="42">
        <f t="shared" si="3"/>
        <v>4.5683736634777725</v>
      </c>
      <c r="J27" s="139">
        <f t="shared" si="4"/>
        <v>0.32</v>
      </c>
      <c r="K27" s="54">
        <f t="shared" si="5"/>
        <v>1.4618795723128872</v>
      </c>
      <c r="L27" s="121">
        <f t="shared" si="8"/>
        <v>54.120000000000005</v>
      </c>
      <c r="N27" s="140"/>
      <c r="O27" s="42">
        <f t="shared" si="1"/>
        <v>0</v>
      </c>
      <c r="P27" s="139"/>
      <c r="Q27" s="151">
        <f t="shared" si="6"/>
        <v>0</v>
      </c>
      <c r="R27" s="139"/>
      <c r="S27" s="118">
        <f t="shared" si="7"/>
        <v>0</v>
      </c>
      <c r="U27" s="187"/>
      <c r="V27" s="187"/>
    </row>
    <row r="28" spans="1:22" ht="20.25">
      <c r="A28" s="16"/>
      <c r="B28" s="132" t="s">
        <v>7</v>
      </c>
      <c r="C28" s="133">
        <v>50</v>
      </c>
      <c r="D28" s="164">
        <f t="shared" si="0"/>
        <v>180</v>
      </c>
      <c r="E28" s="43">
        <f t="shared" si="2"/>
        <v>8118.0000000000009</v>
      </c>
      <c r="F28" s="33"/>
      <c r="G28" s="140"/>
      <c r="H28" s="139"/>
      <c r="I28" s="42">
        <f t="shared" si="3"/>
        <v>0</v>
      </c>
      <c r="J28" s="139">
        <f t="shared" si="4"/>
        <v>0</v>
      </c>
      <c r="K28" s="54">
        <f t="shared" si="5"/>
        <v>0</v>
      </c>
      <c r="L28" s="121">
        <f t="shared" si="8"/>
        <v>0</v>
      </c>
      <c r="N28" s="140">
        <v>2210</v>
      </c>
      <c r="O28" s="42">
        <f t="shared" si="1"/>
        <v>3.6733031674208148</v>
      </c>
      <c r="P28" s="139">
        <v>1.4</v>
      </c>
      <c r="Q28" s="151">
        <f t="shared" si="6"/>
        <v>5.1426244343891403</v>
      </c>
      <c r="R28" s="139">
        <v>395</v>
      </c>
      <c r="S28" s="118">
        <f t="shared" si="7"/>
        <v>1450.9547511312219</v>
      </c>
      <c r="T28" s="14"/>
      <c r="U28" s="7"/>
      <c r="V28" s="12"/>
    </row>
    <row r="29" spans="1:22" ht="28.5" customHeight="1">
      <c r="A29" s="16"/>
      <c r="B29" s="137" t="s">
        <v>8</v>
      </c>
      <c r="C29" s="133">
        <v>22</v>
      </c>
      <c r="D29" s="164">
        <f t="shared" si="0"/>
        <v>79.2</v>
      </c>
      <c r="E29" s="43">
        <f t="shared" si="2"/>
        <v>3571.9200000000005</v>
      </c>
      <c r="F29" s="33"/>
      <c r="G29" s="140">
        <v>0.8</v>
      </c>
      <c r="H29" s="139">
        <v>177.7</v>
      </c>
      <c r="I29" s="42">
        <f t="shared" si="3"/>
        <v>20.100844119302199</v>
      </c>
      <c r="J29" s="139">
        <f t="shared" si="4"/>
        <v>0.32</v>
      </c>
      <c r="K29" s="54">
        <f t="shared" si="5"/>
        <v>6.4322701181767039</v>
      </c>
      <c r="L29" s="121">
        <f t="shared" si="8"/>
        <v>238.12800000000004</v>
      </c>
      <c r="N29" s="140"/>
      <c r="O29" s="42">
        <f t="shared" si="1"/>
        <v>0</v>
      </c>
      <c r="P29" s="139"/>
      <c r="Q29" s="151">
        <f t="shared" si="6"/>
        <v>0</v>
      </c>
      <c r="R29" s="139"/>
      <c r="S29" s="118">
        <f t="shared" si="7"/>
        <v>0</v>
      </c>
      <c r="U29" s="7"/>
      <c r="V29" s="7"/>
    </row>
    <row r="30" spans="1:22" ht="20.25" customHeight="1">
      <c r="A30" s="16"/>
      <c r="B30" s="132"/>
      <c r="C30" s="134"/>
      <c r="D30" s="164">
        <f t="shared" si="0"/>
        <v>0</v>
      </c>
      <c r="E30" s="43">
        <f t="shared" si="2"/>
        <v>0</v>
      </c>
      <c r="F30" s="32"/>
      <c r="G30" s="141"/>
      <c r="H30" s="142"/>
      <c r="I30" s="42">
        <f t="shared" si="3"/>
        <v>0</v>
      </c>
      <c r="J30" s="139">
        <f t="shared" si="4"/>
        <v>0</v>
      </c>
      <c r="K30" s="54">
        <f t="shared" si="5"/>
        <v>0</v>
      </c>
      <c r="L30" s="121">
        <f t="shared" si="8"/>
        <v>0</v>
      </c>
      <c r="N30" s="147"/>
      <c r="O30" s="42">
        <f t="shared" si="1"/>
        <v>0</v>
      </c>
      <c r="P30" s="139"/>
      <c r="Q30" s="151">
        <f t="shared" si="6"/>
        <v>0</v>
      </c>
      <c r="R30" s="139"/>
      <c r="S30" s="118">
        <f t="shared" si="7"/>
        <v>0</v>
      </c>
      <c r="U30" s="7"/>
      <c r="V30" s="13"/>
    </row>
    <row r="31" spans="1:22" ht="25.5">
      <c r="A31" s="16"/>
      <c r="B31" s="132"/>
      <c r="C31" s="134"/>
      <c r="D31" s="164">
        <f t="shared" si="0"/>
        <v>0</v>
      </c>
      <c r="E31" s="43">
        <f t="shared" si="2"/>
        <v>0</v>
      </c>
      <c r="F31" s="32"/>
      <c r="G31" s="141"/>
      <c r="H31" s="142"/>
      <c r="I31" s="42">
        <f t="shared" si="3"/>
        <v>0</v>
      </c>
      <c r="J31" s="139">
        <f t="shared" si="4"/>
        <v>0</v>
      </c>
      <c r="K31" s="54">
        <f t="shared" si="5"/>
        <v>0</v>
      </c>
      <c r="L31" s="121">
        <f t="shared" si="8"/>
        <v>0</v>
      </c>
      <c r="N31" s="147"/>
      <c r="O31" s="42">
        <f t="shared" si="1"/>
        <v>0</v>
      </c>
      <c r="P31" s="139"/>
      <c r="Q31" s="151">
        <f t="shared" si="6"/>
        <v>0</v>
      </c>
      <c r="R31" s="139"/>
      <c r="S31" s="118">
        <f t="shared" si="7"/>
        <v>0</v>
      </c>
      <c r="U31" s="7"/>
      <c r="V31" s="13"/>
    </row>
    <row r="32" spans="1:22" ht="25.5">
      <c r="A32" s="16"/>
      <c r="B32" s="132"/>
      <c r="C32" s="134"/>
      <c r="D32" s="164">
        <f t="shared" si="0"/>
        <v>0</v>
      </c>
      <c r="E32" s="43">
        <f t="shared" si="2"/>
        <v>0</v>
      </c>
      <c r="F32" s="32"/>
      <c r="G32" s="141"/>
      <c r="H32" s="142"/>
      <c r="I32" s="42">
        <f t="shared" si="3"/>
        <v>0</v>
      </c>
      <c r="J32" s="139">
        <f t="shared" si="4"/>
        <v>0</v>
      </c>
      <c r="K32" s="54">
        <f t="shared" si="5"/>
        <v>0</v>
      </c>
      <c r="L32" s="121">
        <f t="shared" si="8"/>
        <v>0</v>
      </c>
      <c r="N32" s="147"/>
      <c r="O32" s="42">
        <f t="shared" si="1"/>
        <v>0</v>
      </c>
      <c r="P32" s="139"/>
      <c r="Q32" s="151">
        <f t="shared" si="6"/>
        <v>0</v>
      </c>
      <c r="R32" s="139"/>
      <c r="S32" s="118">
        <f t="shared" si="7"/>
        <v>0</v>
      </c>
    </row>
    <row r="33" spans="1:20" ht="36" customHeight="1" thickBot="1">
      <c r="A33" s="16"/>
      <c r="B33" s="135"/>
      <c r="C33" s="136"/>
      <c r="D33" s="165">
        <f t="shared" si="0"/>
        <v>0</v>
      </c>
      <c r="E33" s="44">
        <f t="shared" si="2"/>
        <v>0</v>
      </c>
      <c r="F33" s="32"/>
      <c r="G33" s="143"/>
      <c r="H33" s="144"/>
      <c r="I33" s="122">
        <f t="shared" si="3"/>
        <v>0</v>
      </c>
      <c r="J33" s="146">
        <f t="shared" si="4"/>
        <v>0</v>
      </c>
      <c r="K33" s="123">
        <f t="shared" si="5"/>
        <v>0</v>
      </c>
      <c r="L33" s="124">
        <f t="shared" si="8"/>
        <v>0</v>
      </c>
      <c r="N33" s="148"/>
      <c r="O33" s="122">
        <f t="shared" si="1"/>
        <v>0</v>
      </c>
      <c r="P33" s="146"/>
      <c r="Q33" s="152">
        <f t="shared" si="6"/>
        <v>0</v>
      </c>
      <c r="R33" s="146"/>
      <c r="S33" s="119">
        <f t="shared" si="7"/>
        <v>0</v>
      </c>
    </row>
    <row r="34" spans="1:20" ht="20.25">
      <c r="A34" s="16"/>
      <c r="B34" s="32" t="s">
        <v>42</v>
      </c>
      <c r="C34" s="50">
        <f>SUM(C22:C33)</f>
        <v>193</v>
      </c>
      <c r="D34" s="52">
        <f t="shared" ref="D34:E34" si="9">SUM(D22:D33)</f>
        <v>694.80000000000007</v>
      </c>
      <c r="E34" s="159">
        <f t="shared" si="9"/>
        <v>31335.480000000003</v>
      </c>
      <c r="F34" s="65">
        <f t="shared" ref="F34" si="10">SUM(F22:F33)</f>
        <v>0</v>
      </c>
      <c r="G34" s="33"/>
      <c r="H34" s="79" t="s">
        <v>44</v>
      </c>
      <c r="I34" s="125">
        <f>(H23*I23+H24*I24+H25*I25+H26*I26+H27*I27+H28*I28+H29*I29+H30*I30+H31*I31+H32*I32+H33*I33)/1000</f>
        <v>6.8191200000000007</v>
      </c>
      <c r="J34" s="33"/>
      <c r="K34" s="44">
        <f t="shared" ref="K34" si="11">SUM(K22:K33)</f>
        <v>12.279788407428253</v>
      </c>
      <c r="L34" s="44">
        <f t="shared" ref="L34:M34" si="12">SUM(L22:L33)</f>
        <v>454.60800000000006</v>
      </c>
      <c r="M34" s="33">
        <f t="shared" si="12"/>
        <v>0</v>
      </c>
      <c r="N34" s="79" t="s">
        <v>44</v>
      </c>
      <c r="O34" s="125">
        <f>(N23*O23+N24*O24+N25*O25+N26*O26+N27*O27+N28*O28+N29*O29+N30*O30+N31*O31+N32*O32+N33*O33)/1000</f>
        <v>24.516359999999999</v>
      </c>
      <c r="P34" s="80"/>
      <c r="Q34" s="114">
        <f t="shared" ref="Q34" si="13">SUM(Q22:Q33)</f>
        <v>15.530725791855204</v>
      </c>
      <c r="R34" s="33"/>
      <c r="S34" s="49">
        <f t="shared" ref="S34" si="14">SUM(S22:S33)</f>
        <v>4371.598099547512</v>
      </c>
    </row>
    <row r="35" spans="1:20" ht="20.25">
      <c r="A35" s="16"/>
      <c r="B35" s="32"/>
      <c r="C35" s="64"/>
      <c r="D35" s="64"/>
      <c r="E35" s="64"/>
      <c r="F35" s="64"/>
      <c r="G35" s="64"/>
      <c r="H35" s="64"/>
      <c r="I35" s="64"/>
      <c r="J35" s="64"/>
      <c r="K35" s="64"/>
      <c r="L35" s="64"/>
      <c r="M35" s="64"/>
      <c r="N35" s="64"/>
      <c r="O35" s="64"/>
      <c r="P35" s="64"/>
      <c r="Q35" s="64"/>
      <c r="R35" s="64"/>
      <c r="T35" s="16"/>
    </row>
    <row r="36" spans="1:20" ht="20.25">
      <c r="A36" s="16"/>
      <c r="B36" s="63" t="s">
        <v>39</v>
      </c>
      <c r="K36" s="36"/>
      <c r="M36" s="16"/>
      <c r="N36" s="16"/>
      <c r="O36" s="16"/>
      <c r="P36" s="16"/>
      <c r="Q36" s="16"/>
      <c r="R36" s="16"/>
      <c r="T36" s="16"/>
    </row>
    <row r="37" spans="1:20" ht="29.25" customHeight="1">
      <c r="A37" s="16"/>
      <c r="B37" s="34" t="s">
        <v>43</v>
      </c>
      <c r="C37" s="191"/>
      <c r="D37" s="189"/>
      <c r="E37" s="190"/>
      <c r="F37" s="15"/>
      <c r="G37" s="192" t="s">
        <v>23</v>
      </c>
      <c r="H37" s="192"/>
      <c r="I37" s="192"/>
      <c r="J37" s="192"/>
      <c r="K37" s="192"/>
      <c r="L37" s="192"/>
      <c r="N37" s="193" t="s">
        <v>77</v>
      </c>
      <c r="O37" s="193"/>
      <c r="P37" s="193"/>
      <c r="Q37" s="193"/>
      <c r="R37" s="193"/>
      <c r="S37" s="193"/>
      <c r="T37" s="16"/>
    </row>
    <row r="38" spans="1:20" ht="23.25">
      <c r="A38" s="16"/>
      <c r="B38" s="45" t="s">
        <v>24</v>
      </c>
      <c r="C38" s="45" t="s">
        <v>25</v>
      </c>
      <c r="D38" s="46" t="s">
        <v>26</v>
      </c>
      <c r="E38" s="38" t="s">
        <v>19</v>
      </c>
      <c r="F38" s="33"/>
      <c r="G38" s="184"/>
      <c r="H38" s="185"/>
      <c r="I38" s="185"/>
      <c r="J38" s="185"/>
      <c r="K38" s="185"/>
      <c r="L38" s="186"/>
      <c r="N38" s="60"/>
      <c r="O38" s="61"/>
      <c r="P38" s="61"/>
      <c r="Q38" s="61"/>
      <c r="R38" s="61"/>
      <c r="S38" s="62"/>
      <c r="T38" s="16"/>
    </row>
    <row r="39" spans="1:20" ht="20.25">
      <c r="A39" s="16"/>
      <c r="B39" s="47"/>
      <c r="C39" s="39" t="s">
        <v>1</v>
      </c>
      <c r="D39" s="39" t="s">
        <v>3</v>
      </c>
      <c r="E39" s="39" t="s">
        <v>18</v>
      </c>
      <c r="F39" s="33"/>
      <c r="G39" s="39" t="s">
        <v>20</v>
      </c>
      <c r="H39" s="39" t="s">
        <v>21</v>
      </c>
      <c r="I39" s="39" t="s">
        <v>22</v>
      </c>
      <c r="J39" s="37" t="s">
        <v>30</v>
      </c>
      <c r="K39" s="37" t="s">
        <v>27</v>
      </c>
      <c r="L39" s="53" t="s">
        <v>29</v>
      </c>
      <c r="N39" s="39" t="s">
        <v>28</v>
      </c>
      <c r="O39" s="39" t="s">
        <v>22</v>
      </c>
      <c r="P39" s="37" t="s">
        <v>31</v>
      </c>
      <c r="Q39" s="37" t="s">
        <v>32</v>
      </c>
      <c r="R39" s="40" t="s">
        <v>33</v>
      </c>
      <c r="S39" s="53" t="s">
        <v>34</v>
      </c>
      <c r="T39" s="16"/>
    </row>
    <row r="40" spans="1:20" ht="25.5">
      <c r="A40" s="16"/>
      <c r="B40" s="137"/>
      <c r="C40" s="133"/>
      <c r="D40" s="48">
        <f t="shared" ref="D40:D50" si="15">C40*$D$16</f>
        <v>0</v>
      </c>
      <c r="E40" s="48">
        <f t="shared" ref="E40:E50" si="16">D40*$D$15</f>
        <v>0</v>
      </c>
      <c r="F40" s="33"/>
      <c r="G40" s="145"/>
      <c r="H40" s="145"/>
      <c r="I40" s="42">
        <f>IF(H40=0,0,E40/H40)</f>
        <v>0</v>
      </c>
      <c r="J40" s="145"/>
      <c r="K40" s="112">
        <f>J40*I40</f>
        <v>0</v>
      </c>
      <c r="L40" s="149">
        <f>E40/15</f>
        <v>0</v>
      </c>
      <c r="N40" s="145"/>
      <c r="O40" s="149">
        <f t="shared" ref="O40:O50" si="17">IF(N40=0,0,E40/N40)</f>
        <v>0</v>
      </c>
      <c r="P40" s="150"/>
      <c r="Q40" s="111">
        <f>P40*O40</f>
        <v>0</v>
      </c>
      <c r="R40" s="153"/>
      <c r="S40" s="48">
        <f>R40*P40</f>
        <v>0</v>
      </c>
      <c r="T40" s="16"/>
    </row>
    <row r="41" spans="1:20" ht="20.25">
      <c r="A41" s="16"/>
      <c r="B41" s="137"/>
      <c r="C41" s="133"/>
      <c r="D41" s="43">
        <f t="shared" si="15"/>
        <v>0</v>
      </c>
      <c r="E41" s="43">
        <f t="shared" si="16"/>
        <v>0</v>
      </c>
      <c r="F41" s="33"/>
      <c r="G41" s="139"/>
      <c r="H41" s="139"/>
      <c r="I41" s="42">
        <f t="shared" ref="I41:I50" si="18">IF(H41=0,0,E41/H41)</f>
        <v>0</v>
      </c>
      <c r="J41" s="139"/>
      <c r="K41" s="112">
        <f t="shared" ref="K41:K50" si="19">J41*I41</f>
        <v>0</v>
      </c>
      <c r="L41" s="42">
        <f>IF(G41=0,0,E41/15)</f>
        <v>0</v>
      </c>
      <c r="N41" s="139"/>
      <c r="O41" s="42">
        <f t="shared" si="17"/>
        <v>0</v>
      </c>
      <c r="P41" s="139"/>
      <c r="Q41" s="151">
        <f>P41*O41</f>
        <v>0</v>
      </c>
      <c r="R41" s="139"/>
      <c r="S41" s="43">
        <f>R41*P41</f>
        <v>0</v>
      </c>
      <c r="T41" s="16"/>
    </row>
    <row r="42" spans="1:20" ht="20.25">
      <c r="A42" s="16"/>
      <c r="B42" s="137"/>
      <c r="C42" s="133"/>
      <c r="D42" s="43">
        <f t="shared" si="15"/>
        <v>0</v>
      </c>
      <c r="E42" s="43">
        <f t="shared" si="16"/>
        <v>0</v>
      </c>
      <c r="F42" s="33"/>
      <c r="G42" s="139"/>
      <c r="H42" s="139"/>
      <c r="I42" s="42">
        <f t="shared" si="18"/>
        <v>0</v>
      </c>
      <c r="J42" s="139"/>
      <c r="K42" s="112">
        <f t="shared" si="19"/>
        <v>0</v>
      </c>
      <c r="L42" s="42">
        <f>IF(G42=0,0,E42/15)</f>
        <v>0</v>
      </c>
      <c r="N42" s="139"/>
      <c r="O42" s="42">
        <f t="shared" si="17"/>
        <v>0</v>
      </c>
      <c r="P42" s="139"/>
      <c r="Q42" s="151">
        <f t="shared" ref="Q42:Q50" si="20">P42*O42</f>
        <v>0</v>
      </c>
      <c r="R42" s="139"/>
      <c r="S42" s="43">
        <f t="shared" ref="S42:S50" si="21">R42*P42</f>
        <v>0</v>
      </c>
      <c r="T42" s="16"/>
    </row>
    <row r="43" spans="1:20" ht="20.25">
      <c r="A43" s="16"/>
      <c r="B43" s="137"/>
      <c r="C43" s="133"/>
      <c r="D43" s="43">
        <f t="shared" si="15"/>
        <v>0</v>
      </c>
      <c r="E43" s="43">
        <f t="shared" si="16"/>
        <v>0</v>
      </c>
      <c r="F43" s="33"/>
      <c r="G43" s="139"/>
      <c r="H43" s="139"/>
      <c r="I43" s="42">
        <f t="shared" si="18"/>
        <v>0</v>
      </c>
      <c r="J43" s="139"/>
      <c r="K43" s="112">
        <f t="shared" si="19"/>
        <v>0</v>
      </c>
      <c r="L43" s="42">
        <f t="shared" ref="L43:L50" si="22">IF(G43=0,0,E43/15)</f>
        <v>0</v>
      </c>
      <c r="N43" s="139"/>
      <c r="O43" s="42">
        <f t="shared" si="17"/>
        <v>0</v>
      </c>
      <c r="P43" s="139"/>
      <c r="Q43" s="151">
        <f t="shared" si="20"/>
        <v>0</v>
      </c>
      <c r="R43" s="139"/>
      <c r="S43" s="43">
        <f t="shared" si="21"/>
        <v>0</v>
      </c>
      <c r="T43" s="16"/>
    </row>
    <row r="44" spans="1:20" ht="20.25">
      <c r="A44" s="16"/>
      <c r="B44" s="137"/>
      <c r="C44" s="133"/>
      <c r="D44" s="43">
        <f t="shared" si="15"/>
        <v>0</v>
      </c>
      <c r="E44" s="43">
        <f t="shared" si="16"/>
        <v>0</v>
      </c>
      <c r="F44" s="33"/>
      <c r="G44" s="139"/>
      <c r="H44" s="139"/>
      <c r="I44" s="42">
        <f t="shared" si="18"/>
        <v>0</v>
      </c>
      <c r="J44" s="139"/>
      <c r="K44" s="112">
        <f t="shared" si="19"/>
        <v>0</v>
      </c>
      <c r="L44" s="42">
        <f t="shared" si="22"/>
        <v>0</v>
      </c>
      <c r="N44" s="139"/>
      <c r="O44" s="42">
        <f t="shared" si="17"/>
        <v>0</v>
      </c>
      <c r="P44" s="139"/>
      <c r="Q44" s="151">
        <f t="shared" si="20"/>
        <v>0</v>
      </c>
      <c r="R44" s="139"/>
      <c r="S44" s="43">
        <f t="shared" si="21"/>
        <v>0</v>
      </c>
      <c r="T44" s="16"/>
    </row>
    <row r="45" spans="1:20" ht="20.25">
      <c r="A45" s="16"/>
      <c r="B45" s="137"/>
      <c r="C45" s="133"/>
      <c r="D45" s="43">
        <f t="shared" si="15"/>
        <v>0</v>
      </c>
      <c r="E45" s="43">
        <f t="shared" si="16"/>
        <v>0</v>
      </c>
      <c r="F45" s="33"/>
      <c r="G45" s="139"/>
      <c r="H45" s="139"/>
      <c r="I45" s="42">
        <f t="shared" si="18"/>
        <v>0</v>
      </c>
      <c r="J45" s="139"/>
      <c r="K45" s="112">
        <f t="shared" si="19"/>
        <v>0</v>
      </c>
      <c r="L45" s="42">
        <f t="shared" si="22"/>
        <v>0</v>
      </c>
      <c r="N45" s="139"/>
      <c r="O45" s="42">
        <f t="shared" si="17"/>
        <v>0</v>
      </c>
      <c r="P45" s="139"/>
      <c r="Q45" s="151">
        <f t="shared" si="20"/>
        <v>0</v>
      </c>
      <c r="R45" s="139"/>
      <c r="S45" s="43">
        <f t="shared" si="21"/>
        <v>0</v>
      </c>
      <c r="T45" s="16"/>
    </row>
    <row r="46" spans="1:20" ht="20.25">
      <c r="A46" s="16"/>
      <c r="B46" s="137"/>
      <c r="C46" s="133"/>
      <c r="D46" s="43">
        <f t="shared" si="15"/>
        <v>0</v>
      </c>
      <c r="E46" s="43">
        <f t="shared" si="16"/>
        <v>0</v>
      </c>
      <c r="F46" s="33"/>
      <c r="G46" s="139"/>
      <c r="H46" s="139"/>
      <c r="I46" s="42">
        <f t="shared" si="18"/>
        <v>0</v>
      </c>
      <c r="J46" s="139"/>
      <c r="K46" s="112">
        <f t="shared" si="19"/>
        <v>0</v>
      </c>
      <c r="L46" s="42">
        <f t="shared" si="22"/>
        <v>0</v>
      </c>
      <c r="N46" s="139"/>
      <c r="O46" s="42">
        <f t="shared" si="17"/>
        <v>0</v>
      </c>
      <c r="P46" s="139"/>
      <c r="Q46" s="151">
        <f t="shared" si="20"/>
        <v>0</v>
      </c>
      <c r="R46" s="139"/>
      <c r="S46" s="43">
        <f t="shared" si="21"/>
        <v>0</v>
      </c>
      <c r="T46" s="16"/>
    </row>
    <row r="47" spans="1:20" ht="25.5">
      <c r="A47" s="16"/>
      <c r="B47" s="137"/>
      <c r="C47" s="134"/>
      <c r="D47" s="43">
        <f t="shared" si="15"/>
        <v>0</v>
      </c>
      <c r="E47" s="43">
        <f t="shared" si="16"/>
        <v>0</v>
      </c>
      <c r="F47" s="32"/>
      <c r="G47" s="132"/>
      <c r="H47" s="139"/>
      <c r="I47" s="42">
        <f t="shared" si="18"/>
        <v>0</v>
      </c>
      <c r="J47" s="139"/>
      <c r="K47" s="112">
        <f t="shared" si="19"/>
        <v>0</v>
      </c>
      <c r="L47" s="42">
        <f t="shared" si="22"/>
        <v>0</v>
      </c>
      <c r="N47" s="157"/>
      <c r="O47" s="42">
        <f t="shared" si="17"/>
        <v>0</v>
      </c>
      <c r="P47" s="139"/>
      <c r="Q47" s="151">
        <f t="shared" si="20"/>
        <v>0</v>
      </c>
      <c r="R47" s="139"/>
      <c r="S47" s="43">
        <f t="shared" si="21"/>
        <v>0</v>
      </c>
      <c r="T47" s="16"/>
    </row>
    <row r="48" spans="1:20" ht="25.5">
      <c r="A48" s="16"/>
      <c r="B48" s="137"/>
      <c r="C48" s="134"/>
      <c r="D48" s="43">
        <f t="shared" si="15"/>
        <v>0</v>
      </c>
      <c r="E48" s="43">
        <f t="shared" si="16"/>
        <v>0</v>
      </c>
      <c r="F48" s="32"/>
      <c r="G48" s="137"/>
      <c r="H48" s="139"/>
      <c r="I48" s="42">
        <f t="shared" si="18"/>
        <v>0</v>
      </c>
      <c r="J48" s="139"/>
      <c r="K48" s="112">
        <f t="shared" si="19"/>
        <v>0</v>
      </c>
      <c r="L48" s="42">
        <f t="shared" si="22"/>
        <v>0</v>
      </c>
      <c r="N48" s="157"/>
      <c r="O48" s="42">
        <f t="shared" si="17"/>
        <v>0</v>
      </c>
      <c r="P48" s="139"/>
      <c r="Q48" s="151">
        <f t="shared" si="20"/>
        <v>0</v>
      </c>
      <c r="R48" s="139"/>
      <c r="S48" s="43">
        <f t="shared" si="21"/>
        <v>0</v>
      </c>
      <c r="T48" s="16"/>
    </row>
    <row r="49" spans="1:20" ht="25.5">
      <c r="A49" s="16"/>
      <c r="B49" s="137"/>
      <c r="C49" s="134"/>
      <c r="D49" s="43">
        <f t="shared" si="15"/>
        <v>0</v>
      </c>
      <c r="E49" s="43">
        <f t="shared" si="16"/>
        <v>0</v>
      </c>
      <c r="F49" s="32"/>
      <c r="G49" s="137"/>
      <c r="H49" s="139"/>
      <c r="I49" s="42">
        <f t="shared" si="18"/>
        <v>0</v>
      </c>
      <c r="J49" s="139"/>
      <c r="K49" s="112">
        <f t="shared" si="19"/>
        <v>0</v>
      </c>
      <c r="L49" s="42">
        <f t="shared" si="22"/>
        <v>0</v>
      </c>
      <c r="N49" s="157"/>
      <c r="O49" s="42">
        <f t="shared" si="17"/>
        <v>0</v>
      </c>
      <c r="P49" s="139"/>
      <c r="Q49" s="151">
        <f t="shared" si="20"/>
        <v>0</v>
      </c>
      <c r="R49" s="139"/>
      <c r="S49" s="43">
        <f t="shared" si="21"/>
        <v>0</v>
      </c>
      <c r="T49" s="16"/>
    </row>
    <row r="50" spans="1:20" ht="25.5">
      <c r="A50" s="16"/>
      <c r="B50" s="154"/>
      <c r="C50" s="136"/>
      <c r="D50" s="44">
        <f t="shared" si="15"/>
        <v>0</v>
      </c>
      <c r="E50" s="44">
        <f t="shared" si="16"/>
        <v>0</v>
      </c>
      <c r="F50" s="32"/>
      <c r="G50" s="154"/>
      <c r="H50" s="155"/>
      <c r="I50" s="49">
        <f t="shared" si="18"/>
        <v>0</v>
      </c>
      <c r="J50" s="155"/>
      <c r="K50" s="156">
        <f t="shared" si="19"/>
        <v>0</v>
      </c>
      <c r="L50" s="49">
        <f t="shared" si="22"/>
        <v>0</v>
      </c>
      <c r="N50" s="158"/>
      <c r="O50" s="49">
        <f t="shared" si="17"/>
        <v>0</v>
      </c>
      <c r="P50" s="155"/>
      <c r="Q50" s="114">
        <f t="shared" si="20"/>
        <v>0</v>
      </c>
      <c r="R50" s="155"/>
      <c r="S50" s="44">
        <f t="shared" si="21"/>
        <v>0</v>
      </c>
      <c r="T50" s="16"/>
    </row>
    <row r="51" spans="1:20" ht="20.25">
      <c r="A51" s="16"/>
      <c r="B51" s="32" t="s">
        <v>40</v>
      </c>
      <c r="C51" s="50">
        <f>SUM(C39:C50)</f>
        <v>0</v>
      </c>
      <c r="D51" s="52">
        <f t="shared" ref="D51" si="23">SUM(D39:D50)</f>
        <v>0</v>
      </c>
      <c r="E51" s="51">
        <f t="shared" ref="E51" si="24">SUM(E39:E50)</f>
        <v>0</v>
      </c>
      <c r="F51" s="33">
        <f t="shared" ref="F51" si="25">SUM(F39:F50)</f>
        <v>0</v>
      </c>
      <c r="G51" s="33"/>
      <c r="H51" s="84" t="s">
        <v>44</v>
      </c>
      <c r="I51" s="66">
        <f>(H40*I40+H41*I41+H42*I42+H43*I43+H44*I44+H45*I45+H46*I46+H47*I47+H48*I48+H49*I49+H50*I50)/1000</f>
        <v>0</v>
      </c>
      <c r="J51" s="33"/>
      <c r="K51" s="52">
        <f t="shared" ref="K51" si="26">SUM(K39:K50)</f>
        <v>0</v>
      </c>
      <c r="L51" s="52">
        <f t="shared" ref="L51" si="27">SUM(L39:L50)</f>
        <v>0</v>
      </c>
      <c r="M51" s="81"/>
      <c r="N51" s="84" t="s">
        <v>44</v>
      </c>
      <c r="O51" s="52">
        <f>(N40*O40+N41*O41+N42*O42+N43*O43+N44*O44+N45*O45+N46*O46+N47*O47+N48*O48+N49*O49+N50*O50)/1000</f>
        <v>0</v>
      </c>
      <c r="P51" s="33"/>
      <c r="Q51" s="66">
        <f t="shared" ref="Q51" si="28">SUM(Q39:Q50)</f>
        <v>0</v>
      </c>
      <c r="R51" s="33"/>
      <c r="S51" s="52">
        <f t="shared" ref="S51" si="29">SUM(S39:S50)</f>
        <v>0</v>
      </c>
      <c r="T51" s="16"/>
    </row>
    <row r="52" spans="1:20" ht="20.25">
      <c r="A52" s="16"/>
      <c r="B52" s="32" t="s">
        <v>41</v>
      </c>
      <c r="C52" s="50">
        <f>C34+C51</f>
        <v>193</v>
      </c>
      <c r="D52" s="50">
        <f t="shared" ref="D52:S52" si="30">D34+D51</f>
        <v>694.80000000000007</v>
      </c>
      <c r="E52" s="52">
        <f t="shared" si="30"/>
        <v>31335.480000000003</v>
      </c>
      <c r="F52" s="33">
        <f t="shared" si="30"/>
        <v>0</v>
      </c>
      <c r="G52" s="33"/>
      <c r="H52" s="84" t="s">
        <v>44</v>
      </c>
      <c r="I52" s="66">
        <f t="shared" si="30"/>
        <v>6.8191200000000007</v>
      </c>
      <c r="J52" s="33"/>
      <c r="K52" s="50">
        <f t="shared" si="30"/>
        <v>12.279788407428253</v>
      </c>
      <c r="L52" s="52">
        <f t="shared" si="30"/>
        <v>454.60800000000006</v>
      </c>
      <c r="M52" s="80">
        <f t="shared" ref="M52" si="31">M34+M51</f>
        <v>0</v>
      </c>
      <c r="N52" s="84" t="s">
        <v>44</v>
      </c>
      <c r="O52" s="66">
        <f>(O34+O51)</f>
        <v>24.516359999999999</v>
      </c>
      <c r="P52" s="33"/>
      <c r="Q52" s="52">
        <f t="shared" si="30"/>
        <v>15.530725791855204</v>
      </c>
      <c r="R52" s="33"/>
      <c r="S52" s="52">
        <f t="shared" si="30"/>
        <v>4371.598099547512</v>
      </c>
      <c r="T52" s="16"/>
    </row>
    <row r="53" spans="1:20" ht="25.5">
      <c r="A53" s="16"/>
      <c r="B53" s="16"/>
      <c r="C53" s="16"/>
      <c r="D53" s="16"/>
      <c r="E53" s="16"/>
      <c r="F53" s="19"/>
      <c r="G53" s="19"/>
      <c r="H53" s="19"/>
      <c r="I53" s="19"/>
      <c r="J53" s="19"/>
      <c r="K53" s="31"/>
      <c r="L53" s="19"/>
      <c r="M53" s="19"/>
      <c r="N53" s="13"/>
      <c r="O53" s="20"/>
      <c r="P53" s="21"/>
      <c r="Q53" s="22"/>
      <c r="R53" s="16"/>
      <c r="S53" s="16"/>
      <c r="T53" s="16"/>
    </row>
    <row r="54" spans="1:20" ht="20.25">
      <c r="A54" s="16"/>
      <c r="B54" s="85" t="s">
        <v>46</v>
      </c>
      <c r="C54" s="86" t="s">
        <v>45</v>
      </c>
      <c r="D54" s="87"/>
      <c r="E54" s="82" t="s">
        <v>44</v>
      </c>
      <c r="F54" s="86"/>
      <c r="G54" s="111">
        <f>I52</f>
        <v>6.8191200000000007</v>
      </c>
      <c r="H54" s="88"/>
      <c r="I54" s="34"/>
      <c r="J54" s="105" t="s">
        <v>57</v>
      </c>
      <c r="K54" s="106"/>
      <c r="L54" s="106"/>
      <c r="M54" s="106"/>
      <c r="N54" s="106"/>
      <c r="O54" s="106"/>
      <c r="P54" s="102" t="s">
        <v>56</v>
      </c>
      <c r="Q54" s="98">
        <f>(K52+Q52)*2.5</f>
        <v>69.526285498208637</v>
      </c>
      <c r="R54" s="34"/>
      <c r="S54" s="32"/>
      <c r="T54" s="32"/>
    </row>
    <row r="55" spans="1:20" ht="20.25">
      <c r="A55" s="16"/>
      <c r="B55" s="89" t="s">
        <v>48</v>
      </c>
      <c r="C55" s="1"/>
      <c r="D55" s="1"/>
      <c r="E55" s="96" t="s">
        <v>49</v>
      </c>
      <c r="F55" s="1"/>
      <c r="G55" s="43">
        <f>(L34/(2.826*0.7))^0.5</f>
        <v>15.159449765656149</v>
      </c>
      <c r="H55" s="162" t="s">
        <v>53</v>
      </c>
      <c r="I55" s="34"/>
      <c r="J55" s="99" t="s">
        <v>70</v>
      </c>
      <c r="K55" s="1"/>
      <c r="L55" s="1"/>
      <c r="M55" s="1"/>
      <c r="N55" s="1"/>
      <c r="O55" s="1"/>
      <c r="P55" s="41" t="s">
        <v>59</v>
      </c>
      <c r="Q55" s="100">
        <f>O52+I52</f>
        <v>31.33548</v>
      </c>
      <c r="R55" s="161">
        <v>32</v>
      </c>
      <c r="S55" s="32"/>
      <c r="T55" s="32"/>
    </row>
    <row r="56" spans="1:20" ht="20.25">
      <c r="A56" s="16"/>
      <c r="B56" s="90" t="s">
        <v>52</v>
      </c>
      <c r="C56" s="91"/>
      <c r="D56" s="91"/>
      <c r="E56" s="83" t="s">
        <v>49</v>
      </c>
      <c r="F56" s="91"/>
      <c r="G56" s="44">
        <f>(100/(2.826*0.7))^0.5</f>
        <v>7.1099230632278081</v>
      </c>
      <c r="H56" s="160" t="s">
        <v>54</v>
      </c>
      <c r="I56" s="34"/>
      <c r="J56" s="107" t="s">
        <v>58</v>
      </c>
      <c r="K56" s="108"/>
      <c r="L56" s="108"/>
      <c r="M56" s="108"/>
      <c r="N56" s="108"/>
      <c r="O56" s="108"/>
      <c r="P56" s="41" t="s">
        <v>56</v>
      </c>
      <c r="Q56" s="101">
        <f>15*R55</f>
        <v>480</v>
      </c>
      <c r="R56" s="34"/>
      <c r="S56" s="71"/>
      <c r="T56" s="71"/>
    </row>
    <row r="57" spans="1:20" ht="20.25">
      <c r="A57" s="16"/>
      <c r="I57" s="34"/>
      <c r="J57" s="107" t="s">
        <v>60</v>
      </c>
      <c r="K57" s="108"/>
      <c r="L57" s="108"/>
      <c r="M57" s="108"/>
      <c r="N57" s="108"/>
      <c r="O57" s="108"/>
      <c r="P57" s="41" t="s">
        <v>56</v>
      </c>
      <c r="Q57" s="100">
        <f>Q56-Q54</f>
        <v>410.47371450179139</v>
      </c>
      <c r="R57" s="161">
        <v>500</v>
      </c>
      <c r="S57" s="71"/>
      <c r="T57" s="71"/>
    </row>
    <row r="58" spans="1:20" ht="20.25">
      <c r="A58" s="16"/>
      <c r="B58" s="85" t="s">
        <v>46</v>
      </c>
      <c r="C58" s="92" t="s">
        <v>47</v>
      </c>
      <c r="D58" s="93"/>
      <c r="E58" s="82" t="s">
        <v>44</v>
      </c>
      <c r="F58" s="87"/>
      <c r="G58" s="111">
        <f>O34</f>
        <v>24.516359999999999</v>
      </c>
      <c r="H58" s="94"/>
      <c r="I58" s="67"/>
      <c r="J58" s="109" t="s">
        <v>71</v>
      </c>
      <c r="K58" s="110"/>
      <c r="L58" s="110"/>
      <c r="M58" s="110"/>
      <c r="N58" s="110"/>
      <c r="O58" s="110"/>
      <c r="P58" s="103" t="s">
        <v>62</v>
      </c>
      <c r="Q58" s="159" t="str">
        <f>H59</f>
        <v>1"1/4</v>
      </c>
      <c r="R58" s="67"/>
      <c r="S58" s="71"/>
      <c r="T58" s="71"/>
    </row>
    <row r="59" spans="1:20" ht="20.25">
      <c r="A59" s="16"/>
      <c r="B59" s="89" t="s">
        <v>48</v>
      </c>
      <c r="C59" s="1"/>
      <c r="D59" s="1"/>
      <c r="E59" s="96" t="s">
        <v>49</v>
      </c>
      <c r="F59" s="1"/>
      <c r="G59" s="43">
        <f>((G58*1000*0.86/7)/(2.86*1.2))^0.5</f>
        <v>29.624740922500479</v>
      </c>
      <c r="H59" s="131" t="s">
        <v>51</v>
      </c>
      <c r="I59" s="67"/>
      <c r="J59" s="108"/>
      <c r="K59" s="1"/>
      <c r="L59" s="1"/>
      <c r="M59" s="1"/>
      <c r="N59" s="1"/>
      <c r="O59" s="1"/>
      <c r="P59" s="1"/>
      <c r="Q59" s="1"/>
      <c r="R59" s="1"/>
      <c r="S59" s="113"/>
      <c r="T59" s="71"/>
    </row>
    <row r="60" spans="1:20" ht="23.25">
      <c r="A60" s="16"/>
      <c r="B60" s="89" t="s">
        <v>50</v>
      </c>
      <c r="C60" s="32"/>
      <c r="D60" s="34"/>
      <c r="E60" s="104" t="s">
        <v>49</v>
      </c>
      <c r="F60" s="34"/>
      <c r="G60" s="43">
        <f>((2500/12)/(2.826*0.5))^0.5</f>
        <v>12.142505263109335</v>
      </c>
      <c r="H60" s="131" t="s">
        <v>69</v>
      </c>
      <c r="I60" s="67"/>
      <c r="J60" s="169" t="s">
        <v>72</v>
      </c>
      <c r="K60" s="87"/>
      <c r="L60" s="87"/>
      <c r="M60" s="87"/>
      <c r="N60" s="87"/>
      <c r="O60" s="87"/>
      <c r="P60" s="45" t="s">
        <v>59</v>
      </c>
      <c r="Q60" s="170">
        <f>(Q55/2.75)*1.1</f>
        <v>12.534192000000001</v>
      </c>
      <c r="R60" s="172">
        <v>13</v>
      </c>
      <c r="S60" s="71"/>
      <c r="T60" s="71"/>
    </row>
    <row r="61" spans="1:20" ht="20.25">
      <c r="A61" s="16"/>
      <c r="B61" s="90" t="s">
        <v>61</v>
      </c>
      <c r="C61" s="95"/>
      <c r="D61" s="40"/>
      <c r="E61" s="97" t="s">
        <v>49</v>
      </c>
      <c r="F61" s="40"/>
      <c r="G61" s="44">
        <f>((2500*2/12)/(2.826*0.5))^0.5</f>
        <v>17.172095624275908</v>
      </c>
      <c r="H61" s="168" t="s">
        <v>53</v>
      </c>
      <c r="I61" s="67"/>
      <c r="J61" s="109" t="s">
        <v>63</v>
      </c>
      <c r="K61" s="91"/>
      <c r="L61" s="91"/>
      <c r="M61" s="91"/>
      <c r="N61" s="91"/>
      <c r="O61" s="91"/>
      <c r="P61" s="103" t="s">
        <v>62</v>
      </c>
      <c r="Q61" s="171" t="s">
        <v>64</v>
      </c>
      <c r="R61" s="1"/>
      <c r="S61" s="71"/>
      <c r="T61" s="71"/>
    </row>
    <row r="62" spans="1:20" ht="20.25">
      <c r="A62" s="16"/>
      <c r="B62" s="32"/>
      <c r="C62" s="32"/>
      <c r="D62" s="34"/>
      <c r="E62" s="67"/>
      <c r="F62" s="34"/>
      <c r="G62" s="67"/>
      <c r="H62" s="34"/>
      <c r="I62" s="67"/>
      <c r="J62" s="108"/>
      <c r="K62" s="108"/>
      <c r="L62" s="108"/>
      <c r="M62" s="108"/>
      <c r="N62" s="108"/>
      <c r="O62" s="108"/>
      <c r="P62" s="34"/>
      <c r="Q62" s="33"/>
      <c r="R62" s="1"/>
      <c r="S62" s="71"/>
      <c r="T62" s="71"/>
    </row>
    <row r="63" spans="1:20" ht="20.25">
      <c r="A63" s="16"/>
      <c r="B63" s="32"/>
      <c r="C63" s="32"/>
      <c r="D63" s="34"/>
      <c r="E63" s="67"/>
      <c r="F63" s="34"/>
      <c r="G63" s="67"/>
      <c r="H63" s="34"/>
      <c r="I63" s="67"/>
      <c r="S63" s="71"/>
      <c r="T63" s="71"/>
    </row>
    <row r="64" spans="1:20" ht="20.25">
      <c r="A64" s="16"/>
      <c r="B64" s="32"/>
      <c r="C64" s="32"/>
      <c r="D64" s="34"/>
      <c r="E64" s="67"/>
      <c r="F64" s="34"/>
      <c r="G64" s="67"/>
      <c r="H64" s="34"/>
      <c r="I64" s="67"/>
      <c r="S64" s="71"/>
      <c r="T64" s="71"/>
    </row>
    <row r="65" spans="1:20" ht="20.25">
      <c r="A65" s="16"/>
      <c r="B65" s="32"/>
      <c r="C65" s="32"/>
      <c r="D65" s="34"/>
      <c r="E65" s="67"/>
      <c r="F65" s="34"/>
      <c r="G65" s="67"/>
      <c r="H65" s="34"/>
      <c r="I65" s="67"/>
      <c r="J65" s="34"/>
      <c r="K65" s="69"/>
      <c r="L65" s="34"/>
      <c r="M65" s="34"/>
      <c r="N65" s="32"/>
      <c r="O65" s="72"/>
      <c r="P65" s="73"/>
      <c r="Q65" s="74"/>
      <c r="R65" s="32"/>
      <c r="S65" s="71"/>
      <c r="T65" s="71"/>
    </row>
    <row r="66" spans="1:20" ht="20.25">
      <c r="A66" s="16"/>
      <c r="B66" s="32"/>
      <c r="C66" s="32"/>
      <c r="D66" s="34"/>
      <c r="E66" s="67"/>
      <c r="F66" s="34"/>
      <c r="G66" s="67"/>
      <c r="H66" s="34"/>
      <c r="I66" s="67"/>
      <c r="J66" s="34"/>
      <c r="K66" s="32"/>
      <c r="L66" s="34"/>
      <c r="M66" s="34"/>
      <c r="N66" s="32"/>
      <c r="O66" s="72"/>
      <c r="P66" s="73"/>
      <c r="Q66" s="74"/>
      <c r="R66" s="32"/>
      <c r="S66" s="71"/>
      <c r="T66" s="71"/>
    </row>
    <row r="67" spans="1:20" ht="20.25">
      <c r="A67" s="16"/>
      <c r="B67" s="32"/>
      <c r="C67" s="32"/>
      <c r="D67" s="34"/>
      <c r="E67" s="67"/>
      <c r="F67" s="34"/>
      <c r="G67" s="67"/>
      <c r="H67" s="34"/>
      <c r="I67" s="67"/>
      <c r="J67" s="34"/>
      <c r="K67" s="34"/>
      <c r="L67" s="34"/>
      <c r="M67" s="34"/>
      <c r="N67" s="32"/>
      <c r="O67" s="72"/>
      <c r="P67" s="73"/>
      <c r="Q67" s="74"/>
      <c r="R67" s="32"/>
      <c r="S67" s="71"/>
      <c r="T67" s="71"/>
    </row>
    <row r="68" spans="1:20" ht="20.25">
      <c r="A68" s="16"/>
      <c r="B68" s="32"/>
      <c r="C68" s="32"/>
      <c r="D68" s="34"/>
      <c r="E68" s="67"/>
      <c r="F68" s="34"/>
      <c r="G68" s="67"/>
      <c r="H68" s="34"/>
      <c r="I68" s="67"/>
      <c r="J68" s="34"/>
      <c r="K68" s="67"/>
      <c r="L68" s="34"/>
      <c r="M68" s="34"/>
      <c r="N68" s="32"/>
      <c r="O68" s="72"/>
      <c r="P68" s="73"/>
      <c r="Q68" s="74"/>
      <c r="R68" s="32"/>
      <c r="S68" s="71"/>
      <c r="T68" s="71"/>
    </row>
    <row r="69" spans="1:20" ht="20.25">
      <c r="A69" s="16"/>
      <c r="B69" s="32"/>
      <c r="C69" s="32"/>
      <c r="D69" s="34"/>
      <c r="E69" s="67"/>
      <c r="F69" s="34"/>
      <c r="G69" s="67"/>
      <c r="H69" s="34"/>
      <c r="I69" s="67"/>
      <c r="J69" s="34"/>
      <c r="K69" s="67"/>
      <c r="L69" s="34"/>
      <c r="M69" s="34"/>
      <c r="N69" s="32"/>
      <c r="O69" s="72"/>
      <c r="P69" s="73"/>
      <c r="Q69" s="74"/>
      <c r="R69" s="32"/>
      <c r="S69" s="71"/>
      <c r="T69" s="71"/>
    </row>
    <row r="70" spans="1:20" ht="20.25">
      <c r="A70" s="16"/>
      <c r="B70" s="32"/>
      <c r="C70" s="32"/>
      <c r="D70" s="34"/>
      <c r="E70" s="75"/>
      <c r="F70" s="34"/>
      <c r="G70" s="75"/>
      <c r="H70" s="34"/>
      <c r="I70" s="68"/>
      <c r="J70" s="34"/>
      <c r="K70" s="67"/>
      <c r="L70" s="34"/>
      <c r="M70" s="34"/>
      <c r="N70" s="32"/>
      <c r="O70" s="72"/>
      <c r="P70" s="73"/>
      <c r="Q70" s="74"/>
      <c r="R70" s="32"/>
      <c r="S70" s="71"/>
      <c r="T70" s="71"/>
    </row>
    <row r="71" spans="1:20" ht="20.25">
      <c r="A71" s="16"/>
      <c r="B71" s="32"/>
      <c r="C71" s="32"/>
      <c r="D71" s="34"/>
      <c r="E71" s="68"/>
      <c r="F71" s="34"/>
      <c r="G71" s="68"/>
      <c r="H71" s="34"/>
      <c r="I71" s="68"/>
      <c r="J71" s="34"/>
      <c r="K71" s="67"/>
      <c r="L71" s="34"/>
      <c r="M71" s="34"/>
      <c r="N71" s="32"/>
      <c r="O71" s="72"/>
      <c r="P71" s="73"/>
      <c r="Q71" s="74"/>
      <c r="R71" s="32"/>
      <c r="S71" s="71"/>
      <c r="T71" s="71"/>
    </row>
    <row r="72" spans="1:20" ht="20.25">
      <c r="A72" s="16"/>
      <c r="B72" s="32"/>
      <c r="C72" s="32"/>
      <c r="D72" s="34"/>
      <c r="E72" s="68"/>
      <c r="F72" s="34"/>
      <c r="G72" s="68"/>
      <c r="H72" s="34"/>
      <c r="I72" s="68"/>
      <c r="J72" s="34"/>
      <c r="K72" s="67"/>
      <c r="L72" s="34"/>
      <c r="M72" s="34"/>
      <c r="N72" s="32"/>
      <c r="O72" s="72"/>
      <c r="P72" s="73"/>
      <c r="Q72" s="74"/>
      <c r="R72" s="32"/>
      <c r="S72" s="71"/>
      <c r="T72" s="71"/>
    </row>
    <row r="73" spans="1:20" ht="20.25">
      <c r="A73" s="16"/>
      <c r="B73" s="32"/>
      <c r="C73" s="32"/>
      <c r="D73" s="32"/>
      <c r="E73" s="32"/>
      <c r="F73" s="32"/>
      <c r="G73" s="32"/>
      <c r="H73" s="32"/>
      <c r="I73" s="32"/>
      <c r="J73" s="32"/>
      <c r="K73" s="67"/>
      <c r="L73" s="32"/>
      <c r="M73" s="32"/>
      <c r="N73" s="32"/>
      <c r="O73" s="32"/>
      <c r="P73" s="34"/>
      <c r="Q73" s="74"/>
      <c r="R73" s="32"/>
      <c r="S73" s="71"/>
      <c r="T73" s="71"/>
    </row>
    <row r="74" spans="1:20" ht="20.25">
      <c r="A74" s="16"/>
      <c r="B74" s="32"/>
      <c r="C74" s="32"/>
      <c r="D74" s="70"/>
      <c r="E74" s="33"/>
      <c r="F74" s="33"/>
      <c r="G74" s="33"/>
      <c r="H74" s="33"/>
      <c r="I74" s="33"/>
      <c r="J74" s="33"/>
      <c r="K74" s="67"/>
      <c r="L74" s="70"/>
      <c r="M74" s="70"/>
      <c r="N74" s="70"/>
      <c r="O74" s="76"/>
      <c r="P74" s="70"/>
      <c r="Q74" s="32"/>
      <c r="R74" s="32"/>
      <c r="S74" s="71"/>
      <c r="T74" s="71"/>
    </row>
    <row r="75" spans="1:20" ht="20.25">
      <c r="A75" s="16"/>
      <c r="B75" s="32"/>
      <c r="C75" s="32"/>
      <c r="D75" s="32"/>
      <c r="E75" s="32"/>
      <c r="F75" s="32"/>
      <c r="G75" s="32"/>
      <c r="H75" s="32"/>
      <c r="I75" s="32"/>
      <c r="J75" s="32"/>
      <c r="K75" s="67"/>
      <c r="L75" s="32"/>
      <c r="M75" s="32"/>
      <c r="N75" s="32"/>
      <c r="O75" s="32"/>
      <c r="P75" s="32"/>
      <c r="Q75" s="32"/>
      <c r="R75" s="32"/>
      <c r="S75" s="71"/>
      <c r="T75" s="71"/>
    </row>
    <row r="76" spans="1:20" ht="20.25">
      <c r="A76" s="16"/>
      <c r="B76" s="32"/>
      <c r="C76" s="32"/>
      <c r="D76" s="70"/>
      <c r="E76" s="70"/>
      <c r="F76" s="70"/>
      <c r="G76" s="70"/>
      <c r="H76" s="70"/>
      <c r="I76" s="70"/>
      <c r="J76" s="70"/>
      <c r="K76" s="67"/>
      <c r="L76" s="70"/>
      <c r="M76" s="33"/>
      <c r="N76" s="77"/>
      <c r="O76" s="78"/>
      <c r="P76" s="70"/>
      <c r="Q76" s="32"/>
      <c r="R76" s="32"/>
      <c r="S76" s="71"/>
      <c r="T76" s="71"/>
    </row>
    <row r="77" spans="1:20">
      <c r="A77" s="16"/>
      <c r="B77" s="16"/>
      <c r="C77" s="16"/>
      <c r="D77" s="19"/>
      <c r="E77" s="19"/>
      <c r="F77" s="19"/>
      <c r="G77" s="19"/>
      <c r="H77" s="19"/>
      <c r="I77" s="19"/>
      <c r="J77" s="19"/>
      <c r="K77" s="24"/>
      <c r="L77" s="19"/>
      <c r="M77" s="13"/>
      <c r="N77" s="20"/>
      <c r="O77" s="28"/>
      <c r="P77" s="18"/>
      <c r="Q77" s="17"/>
      <c r="R77" s="16"/>
    </row>
    <row r="78" spans="1:20">
      <c r="A78" s="16"/>
      <c r="B78" s="16"/>
      <c r="C78" s="16"/>
      <c r="D78" s="19"/>
      <c r="E78" s="19"/>
      <c r="F78" s="19"/>
      <c r="G78" s="19"/>
      <c r="H78" s="19"/>
      <c r="I78" s="19"/>
      <c r="J78" s="19"/>
      <c r="K78" s="24"/>
      <c r="L78" s="19"/>
      <c r="M78" s="24"/>
      <c r="N78" s="25"/>
      <c r="O78" s="29"/>
      <c r="P78" s="26"/>
      <c r="Q78" s="17"/>
      <c r="R78" s="16"/>
    </row>
    <row r="79" spans="1:20">
      <c r="A79" s="16"/>
      <c r="B79" s="16"/>
      <c r="C79" s="16"/>
      <c r="D79" s="16"/>
      <c r="E79" s="16"/>
      <c r="F79" s="16"/>
      <c r="G79" s="16"/>
      <c r="H79" s="16"/>
      <c r="I79" s="16"/>
      <c r="J79" s="16"/>
      <c r="K79" s="24"/>
      <c r="L79" s="16"/>
      <c r="M79" s="16"/>
      <c r="N79" s="30"/>
      <c r="O79" s="13"/>
      <c r="P79" s="16"/>
      <c r="Q79" s="16"/>
      <c r="R79" s="16"/>
    </row>
    <row r="80" spans="1:20">
      <c r="A80" s="16"/>
      <c r="B80" s="16"/>
      <c r="C80" s="16"/>
      <c r="D80" s="23"/>
      <c r="E80" s="23"/>
      <c r="F80" s="23"/>
      <c r="G80" s="23"/>
      <c r="H80" s="23"/>
      <c r="I80" s="23"/>
      <c r="J80" s="23"/>
      <c r="K80" s="27"/>
      <c r="L80" s="23"/>
      <c r="M80" s="23"/>
      <c r="N80" s="23"/>
      <c r="O80" s="16"/>
      <c r="P80" s="16"/>
      <c r="Q80" s="16"/>
      <c r="R80" s="16"/>
    </row>
    <row r="81" spans="1:18">
      <c r="A81" s="16"/>
      <c r="B81" s="16"/>
      <c r="C81" s="16"/>
      <c r="D81" s="19"/>
      <c r="E81" s="19"/>
      <c r="F81" s="19"/>
      <c r="G81" s="19"/>
      <c r="H81" s="19"/>
      <c r="I81" s="19"/>
      <c r="J81" s="19"/>
      <c r="K81" s="27"/>
      <c r="L81" s="19"/>
      <c r="M81" s="19"/>
      <c r="N81" s="19"/>
      <c r="O81" s="19"/>
      <c r="P81" s="19"/>
      <c r="Q81" s="16"/>
      <c r="R81" s="16"/>
    </row>
    <row r="82" spans="1:18">
      <c r="K82" s="27"/>
    </row>
    <row r="83" spans="1:18">
      <c r="K83" s="16"/>
    </row>
    <row r="84" spans="1:18">
      <c r="K84" s="18"/>
    </row>
    <row r="85" spans="1:18">
      <c r="K85" s="16"/>
    </row>
    <row r="86" spans="1:18">
      <c r="K86" s="19"/>
    </row>
    <row r="87" spans="1:18">
      <c r="K87" s="19"/>
    </row>
    <row r="88" spans="1:18">
      <c r="K88" s="18"/>
    </row>
    <row r="89" spans="1:18">
      <c r="K89" s="16"/>
    </row>
    <row r="90" spans="1:18">
      <c r="K90" s="23"/>
    </row>
    <row r="91" spans="1:18">
      <c r="K91" s="19"/>
    </row>
  </sheetData>
  <sheetProtection password="F3B8" sheet="1" objects="1" scenarios="1" selectLockedCells="1"/>
  <mergeCells count="16">
    <mergeCell ref="G38:L38"/>
    <mergeCell ref="U27:V27"/>
    <mergeCell ref="C20:E20"/>
    <mergeCell ref="C37:E37"/>
    <mergeCell ref="G37:L37"/>
    <mergeCell ref="N37:S37"/>
    <mergeCell ref="N20:S20"/>
    <mergeCell ref="C18:D18"/>
    <mergeCell ref="G21:L21"/>
    <mergeCell ref="G20:L20"/>
    <mergeCell ref="N21:S21"/>
    <mergeCell ref="B5:H5"/>
    <mergeCell ref="B6:H6"/>
    <mergeCell ref="B7:H7"/>
    <mergeCell ref="B8:H8"/>
    <mergeCell ref="B9:H9"/>
  </mergeCells>
  <pageMargins left="0.7" right="0.7" top="0.75" bottom="0.75" header="0.3" footer="0.3"/>
  <pageSetup paperSize="9" scale="36" orientation="portrait" horizontalDpi="0" verticalDpi="0" r:id="rId1"/>
  <colBreaks count="1" manualBreakCount="1">
    <brk id="20" max="1048575" man="1"/>
  </col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13</vt:i4>
      </vt:variant>
      <vt:variant>
        <vt:lpstr>Intervalli denominati</vt:lpstr>
      </vt:variant>
      <vt:variant>
        <vt:i4>1</vt:i4>
      </vt:variant>
    </vt:vector>
  </HeadingPairs>
  <TitlesOfParts>
    <vt:vector size="14" baseType="lpstr">
      <vt:lpstr>Foglio1</vt:lpstr>
      <vt:lpstr>Foglio2</vt:lpstr>
      <vt:lpstr>Foglio3</vt:lpstr>
      <vt:lpstr>Foglio4</vt:lpstr>
      <vt:lpstr>Foglio5</vt:lpstr>
      <vt:lpstr>Foglio6</vt:lpstr>
      <vt:lpstr>Foglio7</vt:lpstr>
      <vt:lpstr>Foglio8</vt:lpstr>
      <vt:lpstr>Foglio9</vt:lpstr>
      <vt:lpstr>Foglio10</vt:lpstr>
      <vt:lpstr>Foglio11</vt:lpstr>
      <vt:lpstr>Foglio12</vt:lpstr>
      <vt:lpstr>Foglio13</vt:lpstr>
      <vt:lpstr>Foglio1!Area_stampa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utente</cp:lastModifiedBy>
  <dcterms:created xsi:type="dcterms:W3CDTF">2024-09-29T05:32:28Z</dcterms:created>
  <dcterms:modified xsi:type="dcterms:W3CDTF">2024-11-13T11:01:43Z</dcterms:modified>
</cp:coreProperties>
</file>