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285" windowWidth="18780" windowHeight="742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Foglio1!$A$1:$V$55</definedName>
  </definedNames>
  <calcPr calcId="125725"/>
</workbook>
</file>

<file path=xl/calcChain.xml><?xml version="1.0" encoding="utf-8"?>
<calcChain xmlns="http://schemas.openxmlformats.org/spreadsheetml/2006/main">
  <c r="E46" i="1"/>
  <c r="L38"/>
  <c r="M38" s="1"/>
  <c r="M41"/>
  <c r="M43"/>
  <c r="M45"/>
  <c r="M47"/>
  <c r="L47"/>
  <c r="L46"/>
  <c r="M46" s="1"/>
  <c r="L45"/>
  <c r="L44"/>
  <c r="M44" s="1"/>
  <c r="L43"/>
  <c r="L42"/>
  <c r="M42" s="1"/>
  <c r="L40"/>
  <c r="M40" s="1"/>
  <c r="L39"/>
  <c r="M39" s="1"/>
  <c r="T47"/>
  <c r="R46"/>
  <c r="T45"/>
  <c r="T46" l="1"/>
  <c r="T13" l="1"/>
  <c r="D31"/>
  <c r="E25"/>
  <c r="E26"/>
  <c r="E27"/>
  <c r="E28"/>
  <c r="E29"/>
  <c r="E30"/>
  <c r="E17"/>
  <c r="E18"/>
  <c r="E19"/>
  <c r="E20"/>
  <c r="E21"/>
  <c r="E22"/>
  <c r="E23"/>
  <c r="E24"/>
  <c r="E16"/>
  <c r="I39" l="1"/>
  <c r="I43"/>
  <c r="I47"/>
  <c r="I42"/>
  <c r="I46"/>
  <c r="I41"/>
  <c r="I45"/>
  <c r="T8" s="1"/>
  <c r="F17" s="1"/>
  <c r="I40"/>
  <c r="I44"/>
  <c r="I38"/>
  <c r="F21"/>
  <c r="F18"/>
  <c r="F23"/>
  <c r="F24"/>
  <c r="F20"/>
  <c r="F45"/>
  <c r="F44"/>
  <c r="F43"/>
  <c r="F42"/>
  <c r="F41"/>
  <c r="E31"/>
  <c r="F16" l="1"/>
  <c r="F30"/>
  <c r="F19"/>
  <c r="F27"/>
  <c r="F26"/>
  <c r="F29"/>
  <c r="F22"/>
  <c r="F25"/>
  <c r="F28"/>
  <c r="F46"/>
  <c r="F31" l="1"/>
  <c r="F36" s="1"/>
</calcChain>
</file>

<file path=xl/sharedStrings.xml><?xml version="1.0" encoding="utf-8"?>
<sst xmlns="http://schemas.openxmlformats.org/spreadsheetml/2006/main" count="140" uniqueCount="102">
  <si>
    <t>pag</t>
  </si>
  <si>
    <t>Dispers.</t>
  </si>
  <si>
    <t>superf.</t>
  </si>
  <si>
    <t>volume</t>
  </si>
  <si>
    <t>Wh/m3</t>
  </si>
  <si>
    <t>E</t>
  </si>
  <si>
    <t>Faq2323.2</t>
  </si>
  <si>
    <t>pos.</t>
  </si>
  <si>
    <t>Corridoio</t>
  </si>
  <si>
    <t>m2</t>
  </si>
  <si>
    <t>m3</t>
  </si>
  <si>
    <t>Wh</t>
  </si>
  <si>
    <t>Cucina</t>
  </si>
  <si>
    <t>Servizio</t>
  </si>
  <si>
    <t>Studio</t>
  </si>
  <si>
    <t>Soggiorno</t>
  </si>
  <si>
    <t>Bagno</t>
  </si>
  <si>
    <t>Camera 1</t>
  </si>
  <si>
    <t>Camera 2</t>
  </si>
  <si>
    <t>Classe energetica</t>
  </si>
  <si>
    <t>A1</t>
  </si>
  <si>
    <t>Dispersione termica</t>
  </si>
  <si>
    <t>Altezza ambienti</t>
  </si>
  <si>
    <t>Giorni di riscaldamento</t>
  </si>
  <si>
    <t>Preventivazione consumi:</t>
  </si>
  <si>
    <t>Zona riscaldamento</t>
  </si>
  <si>
    <t>zona riscaldamento</t>
  </si>
  <si>
    <t>Giorni riscald.</t>
  </si>
  <si>
    <t>A</t>
  </si>
  <si>
    <t>B</t>
  </si>
  <si>
    <t>C</t>
  </si>
  <si>
    <t>D</t>
  </si>
  <si>
    <t>F</t>
  </si>
  <si>
    <t>Giorni</t>
  </si>
  <si>
    <t>Tipo</t>
  </si>
  <si>
    <t xml:space="preserve">Zona </t>
  </si>
  <si>
    <t>riscald</t>
  </si>
  <si>
    <t>N°</t>
  </si>
  <si>
    <t>Ore riscaldamento</t>
  </si>
  <si>
    <t xml:space="preserve">Ore riscald. Totale </t>
  </si>
  <si>
    <t>kWh/anno</t>
  </si>
  <si>
    <t>Consumi effettivi media 5 anni</t>
  </si>
  <si>
    <t>2017-218</t>
  </si>
  <si>
    <t>2018-219</t>
  </si>
  <si>
    <t>2019-220</t>
  </si>
  <si>
    <t>2020-221</t>
  </si>
  <si>
    <t>2021-222</t>
  </si>
  <si>
    <t>Valore medio</t>
  </si>
  <si>
    <t>tipo</t>
  </si>
  <si>
    <t xml:space="preserve"> Stagione</t>
  </si>
  <si>
    <t>Località</t>
  </si>
  <si>
    <t>Verona</t>
  </si>
  <si>
    <t>zona clim.</t>
  </si>
  <si>
    <t>GG</t>
  </si>
  <si>
    <t>fino a 600</t>
  </si>
  <si>
    <t>601 -900</t>
  </si>
  <si>
    <t>901-1400</t>
  </si>
  <si>
    <t>1401-2100</t>
  </si>
  <si>
    <t>2101-3000</t>
  </si>
  <si>
    <t>oltre 3000</t>
  </si>
  <si>
    <t>S/V</t>
  </si>
  <si>
    <r>
      <t>kWh/m</t>
    </r>
    <r>
      <rPr>
        <vertAlign val="superscript"/>
        <sz val="20"/>
        <rFont val="Arial Narrow"/>
        <family val="2"/>
      </rPr>
      <t>2</t>
    </r>
    <r>
      <rPr>
        <sz val="20"/>
        <color theme="1"/>
        <rFont val="Arial Narrow"/>
        <family val="2"/>
      </rPr>
      <t>a</t>
    </r>
  </si>
  <si>
    <t>&lt; 0,2</t>
  </si>
  <si>
    <t>8,5-12,8</t>
  </si>
  <si>
    <t>12,8-21,3</t>
  </si>
  <si>
    <t>21,3-34</t>
  </si>
  <si>
    <t>34-46,8</t>
  </si>
  <si>
    <t>46,8</t>
  </si>
  <si>
    <t>&gt;09</t>
  </si>
  <si>
    <t>36-48</t>
  </si>
  <si>
    <t>48-68</t>
  </si>
  <si>
    <t>68-88</t>
  </si>
  <si>
    <t>88-116</t>
  </si>
  <si>
    <t>116</t>
  </si>
  <si>
    <t>INVOLUCRO EDILIZIO RAPPORTO DI FORMA</t>
  </si>
  <si>
    <t>Superficie</t>
  </si>
  <si>
    <t>Volume</t>
  </si>
  <si>
    <t>A4</t>
  </si>
  <si>
    <t>A3</t>
  </si>
  <si>
    <t>A2</t>
  </si>
  <si>
    <t>G</t>
  </si>
  <si>
    <t>kWh/m3a</t>
  </si>
  <si>
    <t>kWh</t>
  </si>
  <si>
    <t>kWh/a*</t>
  </si>
  <si>
    <t>Q annuo effett. da Cert. Energ.</t>
  </si>
  <si>
    <t>ore/g</t>
  </si>
  <si>
    <t>tutto lanno</t>
  </si>
  <si>
    <t>Tab.1</t>
  </si>
  <si>
    <t>Tab.2</t>
  </si>
  <si>
    <t>Tab.3</t>
  </si>
  <si>
    <t>Tab.4</t>
  </si>
  <si>
    <t>da Tab.3</t>
  </si>
  <si>
    <t>da Tab.2</t>
  </si>
  <si>
    <t>Tab.5</t>
  </si>
  <si>
    <t>Tab.6</t>
  </si>
  <si>
    <t>Appartamento condominiale in studio</t>
  </si>
  <si>
    <t>Proprietà</t>
  </si>
  <si>
    <t>Piano  edificio</t>
  </si>
  <si>
    <t>Denominazione</t>
  </si>
  <si>
    <t>VERONA</t>
  </si>
  <si>
    <t>PLANIMETRIA APPARTAMENTO</t>
  </si>
  <si>
    <t>Tab.7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</si>
</sst>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"/>
    <numFmt numFmtId="166" formatCode="0.000"/>
  </numFmts>
  <fonts count="50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8"/>
      <color rgb="FFFF0000"/>
      <name val="Arial"/>
      <family val="2"/>
    </font>
    <font>
      <sz val="14"/>
      <name val="Arial Narrow"/>
      <family val="2"/>
    </font>
    <font>
      <sz val="14"/>
      <color theme="0"/>
      <name val="Arial Narrow"/>
      <family val="2"/>
    </font>
    <font>
      <sz val="14"/>
      <color indexed="10"/>
      <name val="Arial Narrow"/>
      <family val="2"/>
    </font>
    <font>
      <b/>
      <sz val="14"/>
      <color indexed="8"/>
      <name val="Arial Narrow"/>
      <family val="2"/>
    </font>
    <font>
      <b/>
      <sz val="14"/>
      <color indexed="10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2"/>
      <color theme="0"/>
      <name val="Arial Narrow"/>
      <family val="2"/>
    </font>
    <font>
      <sz val="12"/>
      <name val="Arial"/>
      <family val="2"/>
    </font>
    <font>
      <sz val="9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sz val="16"/>
      <name val="Arial Narrow"/>
      <family val="2"/>
    </font>
    <font>
      <b/>
      <sz val="16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0"/>
      <name val="Arial Narrow"/>
      <family val="2"/>
    </font>
    <font>
      <b/>
      <sz val="16"/>
      <color theme="0"/>
      <name val="Arial Narrow"/>
      <family val="2"/>
    </font>
    <font>
      <b/>
      <sz val="16"/>
      <color indexed="12"/>
      <name val="Arial Narrow"/>
      <family val="2"/>
    </font>
    <font>
      <sz val="16"/>
      <color rgb="FFFF0000"/>
      <name val="Arial Narrow"/>
      <family val="2"/>
    </font>
    <font>
      <sz val="16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Arial Narrow"/>
      <family val="2"/>
    </font>
    <font>
      <b/>
      <sz val="16"/>
      <color theme="1"/>
      <name val="Arial"/>
      <family val="2"/>
    </font>
    <font>
      <b/>
      <sz val="16"/>
      <color indexed="17"/>
      <name val="Arial"/>
      <family val="2"/>
    </font>
    <font>
      <sz val="16"/>
      <color theme="0"/>
      <name val="Arial"/>
      <family val="2"/>
    </font>
    <font>
      <b/>
      <sz val="16"/>
      <color indexed="8"/>
      <name val="Arial"/>
      <family val="2"/>
    </font>
    <font>
      <sz val="20"/>
      <name val="Arial"/>
      <family val="2"/>
    </font>
    <font>
      <sz val="20"/>
      <color theme="1"/>
      <name val="Times New Roman"/>
      <family val="1"/>
    </font>
    <font>
      <sz val="20"/>
      <name val="Times New Roman"/>
      <family val="1"/>
    </font>
    <font>
      <b/>
      <sz val="20"/>
      <color indexed="10"/>
      <name val="Times New Roman"/>
      <family val="1"/>
    </font>
    <font>
      <sz val="20"/>
      <color theme="1"/>
      <name val="Arial Narrow"/>
      <family val="2"/>
    </font>
    <font>
      <sz val="20"/>
      <name val="Arial Narrow"/>
      <family val="2"/>
    </font>
    <font>
      <vertAlign val="superscript"/>
      <sz val="20"/>
      <name val="Arial Narrow"/>
      <family val="2"/>
    </font>
    <font>
      <b/>
      <sz val="20"/>
      <color indexed="12"/>
      <name val="Arial Narrow"/>
      <family val="2"/>
    </font>
    <font>
      <b/>
      <sz val="16"/>
      <color theme="1"/>
      <name val="Arial Narrow"/>
      <family val="2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Arial Narrow"/>
      <family val="2"/>
    </font>
    <font>
      <b/>
      <sz val="20"/>
      <name val="Times New Roman"/>
      <family val="1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27900"/>
        <bgColor indexed="64"/>
      </patternFill>
    </fill>
    <fill>
      <patternFill patternType="solid">
        <fgColor rgb="FFE2C3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A278"/>
        <bgColor indexed="64"/>
      </patternFill>
    </fill>
    <fill>
      <patternFill patternType="solid">
        <fgColor rgb="FF8BB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99FF"/>
        <bgColor indexed="64"/>
      </patternFill>
    </fill>
  </fills>
  <borders count="2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13" fillId="0" borderId="0" xfId="0" applyFont="1"/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0" xfId="0" applyFill="1" applyBorder="1"/>
    <xf numFmtId="0" fontId="15" fillId="0" borderId="0" xfId="0" applyFont="1"/>
    <xf numFmtId="2" fontId="12" fillId="0" borderId="0" xfId="0" applyNumberFormat="1" applyFont="1" applyFill="1" applyBorder="1" applyAlignment="1" applyProtection="1">
      <alignment horizontal="center"/>
      <protection locked="0" hidden="1"/>
    </xf>
    <xf numFmtId="165" fontId="12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locked="0" hidden="1"/>
    </xf>
    <xf numFmtId="0" fontId="10" fillId="0" borderId="0" xfId="0" applyFont="1" applyFill="1" applyBorder="1" applyAlignment="1" applyProtection="1">
      <alignment horizontal="center" vertical="center"/>
      <protection locked="0" hidden="1"/>
    </xf>
    <xf numFmtId="1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Protection="1"/>
    <xf numFmtId="0" fontId="5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/>
    <xf numFmtId="2" fontId="10" fillId="0" borderId="0" xfId="0" applyNumberFormat="1" applyFont="1" applyFill="1" applyBorder="1" applyAlignment="1" applyProtection="1">
      <alignment horizontal="center"/>
      <protection locked="0" hidden="1"/>
    </xf>
    <xf numFmtId="0" fontId="18" fillId="0" borderId="0" xfId="0" applyFont="1" applyFill="1" applyBorder="1"/>
    <xf numFmtId="0" fontId="16" fillId="0" borderId="0" xfId="0" applyFont="1" applyFill="1" applyBorder="1"/>
    <xf numFmtId="2" fontId="1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/>
    <xf numFmtId="0" fontId="13" fillId="0" borderId="0" xfId="0" applyFont="1" applyBorder="1"/>
    <xf numFmtId="0" fontId="19" fillId="0" borderId="0" xfId="0" applyFont="1" applyFill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20" fillId="0" borderId="0" xfId="0" applyFont="1" applyBorder="1"/>
    <xf numFmtId="0" fontId="22" fillId="0" borderId="2" xfId="0" applyFont="1" applyBorder="1"/>
    <xf numFmtId="0" fontId="22" fillId="0" borderId="0" xfId="0" applyFont="1" applyBorder="1"/>
    <xf numFmtId="0" fontId="22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6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 applyProtection="1">
      <alignment horizontal="center" vertical="center"/>
      <protection locked="0" hidden="1"/>
    </xf>
    <xf numFmtId="2" fontId="26" fillId="0" borderId="0" xfId="0" applyNumberFormat="1" applyFont="1" applyFill="1" applyBorder="1" applyAlignment="1" applyProtection="1">
      <alignment horizontal="center"/>
      <protection locked="0" hidden="1"/>
    </xf>
    <xf numFmtId="0" fontId="19" fillId="0" borderId="0" xfId="0" applyFont="1" applyFill="1" applyBorder="1" applyAlignment="1" applyProtection="1">
      <alignment horizontal="center"/>
      <protection locked="0" hidden="1"/>
    </xf>
    <xf numFmtId="0" fontId="19" fillId="0" borderId="0" xfId="0" applyFont="1" applyFill="1" applyBorder="1" applyAlignment="1" applyProtection="1">
      <alignment horizontal="center"/>
      <protection hidden="1"/>
    </xf>
    <xf numFmtId="2" fontId="19" fillId="0" borderId="0" xfId="0" applyNumberFormat="1" applyFont="1" applyFill="1" applyBorder="1" applyAlignment="1" applyProtection="1">
      <alignment horizontal="center"/>
      <protection hidden="1"/>
    </xf>
    <xf numFmtId="2" fontId="23" fillId="0" borderId="0" xfId="0" applyNumberFormat="1" applyFont="1" applyFill="1" applyBorder="1" applyAlignment="1" applyProtection="1">
      <alignment horizontal="center"/>
      <protection locked="0" hidden="1"/>
    </xf>
    <xf numFmtId="2" fontId="19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/>
      <protection locked="0" hidden="1"/>
    </xf>
    <xf numFmtId="0" fontId="28" fillId="0" borderId="0" xfId="0" applyFont="1" applyBorder="1"/>
    <xf numFmtId="0" fontId="29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9" fillId="0" borderId="0" xfId="0" applyFont="1" applyBorder="1"/>
    <xf numFmtId="0" fontId="22" fillId="0" borderId="0" xfId="0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9" fillId="0" borderId="0" xfId="0" applyFont="1"/>
    <xf numFmtId="0" fontId="19" fillId="0" borderId="2" xfId="0" applyFont="1" applyBorder="1"/>
    <xf numFmtId="0" fontId="29" fillId="0" borderId="0" xfId="0" applyFont="1" applyFill="1" applyBorder="1"/>
    <xf numFmtId="0" fontId="29" fillId="0" borderId="2" xfId="0" applyFont="1" applyBorder="1"/>
    <xf numFmtId="0" fontId="30" fillId="0" borderId="0" xfId="0" applyFont="1"/>
    <xf numFmtId="0" fontId="22" fillId="0" borderId="0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31" fillId="0" borderId="0" xfId="0" applyFont="1" applyBorder="1" applyAlignment="1" applyProtection="1">
      <alignment vertical="center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2" fontId="32" fillId="0" borderId="0" xfId="0" applyNumberFormat="1" applyFont="1" applyFill="1" applyBorder="1" applyAlignment="1" applyProtection="1">
      <alignment horizontal="center"/>
      <protection locked="0" hidden="1"/>
    </xf>
    <xf numFmtId="165" fontId="32" fillId="0" borderId="0" xfId="0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 applyProtection="1">
      <alignment horizontal="center"/>
      <protection hidden="1"/>
    </xf>
    <xf numFmtId="2" fontId="32" fillId="0" borderId="0" xfId="0" applyNumberFormat="1" applyFont="1" applyFill="1" applyBorder="1" applyAlignment="1" applyProtection="1">
      <alignment horizontal="center" vertical="center"/>
      <protection locked="0" hidden="1"/>
    </xf>
    <xf numFmtId="2" fontId="2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2" fontId="22" fillId="0" borderId="5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5" xfId="0" applyFont="1" applyFill="1" applyBorder="1" applyAlignment="1" applyProtection="1">
      <alignment horizontal="center" vertical="center"/>
      <protection locked="0" hidden="1"/>
    </xf>
    <xf numFmtId="0" fontId="28" fillId="0" borderId="5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  <protection locked="0" hidden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/>
    <xf numFmtId="0" fontId="36" fillId="0" borderId="0" xfId="0" applyFont="1" applyFill="1" applyBorder="1"/>
    <xf numFmtId="0" fontId="28" fillId="0" borderId="7" xfId="0" applyFont="1" applyBorder="1"/>
    <xf numFmtId="0" fontId="35" fillId="0" borderId="8" xfId="0" applyFont="1" applyBorder="1"/>
    <xf numFmtId="0" fontId="28" fillId="0" borderId="10" xfId="0" applyFont="1" applyBorder="1"/>
    <xf numFmtId="0" fontId="35" fillId="0" borderId="0" xfId="0" applyFont="1" applyBorder="1"/>
    <xf numFmtId="0" fontId="28" fillId="0" borderId="12" xfId="0" applyFont="1" applyBorder="1"/>
    <xf numFmtId="0" fontId="36" fillId="0" borderId="13" xfId="0" applyFont="1" applyFill="1" applyBorder="1" applyAlignment="1">
      <alignment horizontal="left" vertical="center"/>
    </xf>
    <xf numFmtId="0" fontId="36" fillId="0" borderId="13" xfId="0" applyFont="1" applyFill="1" applyBorder="1"/>
    <xf numFmtId="0" fontId="35" fillId="0" borderId="3" xfId="0" applyFont="1" applyBorder="1"/>
    <xf numFmtId="0" fontId="36" fillId="0" borderId="3" xfId="0" applyFont="1" applyBorder="1" applyAlignment="1">
      <alignment horizontal="center"/>
    </xf>
    <xf numFmtId="0" fontId="35" fillId="0" borderId="5" xfId="0" applyFont="1" applyBorder="1"/>
    <xf numFmtId="0" fontId="37" fillId="0" borderId="5" xfId="0" applyFont="1" applyBorder="1"/>
    <xf numFmtId="0" fontId="36" fillId="0" borderId="5" xfId="0" applyFont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6" fillId="0" borderId="5" xfId="0" applyFont="1" applyFill="1" applyBorder="1" applyAlignment="1" applyProtection="1">
      <alignment horizontal="center" vertical="center"/>
      <protection locked="0" hidden="1"/>
    </xf>
    <xf numFmtId="0" fontId="36" fillId="0" borderId="0" xfId="0" applyFont="1" applyFill="1" applyBorder="1" applyAlignment="1">
      <alignment horizontal="center"/>
    </xf>
    <xf numFmtId="0" fontId="35" fillId="0" borderId="1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49" fontId="39" fillId="0" borderId="21" xfId="0" applyNumberFormat="1" applyFont="1" applyBorder="1" applyAlignment="1">
      <alignment horizontal="center"/>
    </xf>
    <xf numFmtId="49" fontId="39" fillId="0" borderId="22" xfId="0" applyNumberFormat="1" applyFont="1" applyBorder="1" applyAlignment="1">
      <alignment horizontal="center"/>
    </xf>
    <xf numFmtId="49" fontId="39" fillId="0" borderId="24" xfId="0" applyNumberFormat="1" applyFont="1" applyBorder="1" applyAlignment="1">
      <alignment horizontal="center"/>
    </xf>
    <xf numFmtId="49" fontId="39" fillId="0" borderId="26" xfId="0" applyNumberFormat="1" applyFont="1" applyBorder="1" applyAlignment="1">
      <alignment horizontal="center"/>
    </xf>
    <xf numFmtId="0" fontId="38" fillId="0" borderId="3" xfId="0" applyFont="1" applyBorder="1"/>
    <xf numFmtId="0" fontId="38" fillId="0" borderId="3" xfId="0" applyFont="1" applyBorder="1" applyAlignment="1">
      <alignment horizontal="center"/>
    </xf>
    <xf numFmtId="0" fontId="38" fillId="0" borderId="3" xfId="0" applyFont="1" applyBorder="1" applyAlignment="1" applyProtection="1">
      <alignment horizontal="center"/>
      <protection locked="0"/>
    </xf>
    <xf numFmtId="0" fontId="38" fillId="0" borderId="4" xfId="0" applyFont="1" applyBorder="1"/>
    <xf numFmtId="0" fontId="38" fillId="0" borderId="4" xfId="0" applyFont="1" applyBorder="1" applyAlignment="1">
      <alignment horizontal="center"/>
    </xf>
    <xf numFmtId="0" fontId="38" fillId="0" borderId="4" xfId="0" applyFont="1" applyBorder="1" applyAlignment="1" applyProtection="1">
      <alignment horizontal="center"/>
      <protection locked="0"/>
    </xf>
    <xf numFmtId="0" fontId="39" fillId="3" borderId="3" xfId="0" applyFont="1" applyFill="1" applyBorder="1" applyAlignment="1">
      <alignment horizontal="center"/>
    </xf>
    <xf numFmtId="0" fontId="42" fillId="0" borderId="4" xfId="0" applyFont="1" applyBorder="1"/>
    <xf numFmtId="0" fontId="29" fillId="0" borderId="4" xfId="0" applyFont="1" applyBorder="1" applyAlignment="1">
      <alignment horizontal="center"/>
    </xf>
    <xf numFmtId="0" fontId="29" fillId="0" borderId="4" xfId="0" applyFont="1" applyBorder="1" applyAlignment="1" applyProtection="1">
      <alignment horizontal="center"/>
      <protection locked="0"/>
    </xf>
    <xf numFmtId="0" fontId="38" fillId="0" borderId="5" xfId="0" applyFont="1" applyBorder="1" applyAlignment="1">
      <alignment horizontal="center"/>
    </xf>
    <xf numFmtId="0" fontId="39" fillId="0" borderId="4" xfId="0" applyFont="1" applyBorder="1"/>
    <xf numFmtId="0" fontId="39" fillId="0" borderId="4" xfId="0" applyFont="1" applyBorder="1" applyAlignment="1">
      <alignment horizontal="center"/>
    </xf>
    <xf numFmtId="165" fontId="39" fillId="0" borderId="4" xfId="0" applyNumberFormat="1" applyFont="1" applyBorder="1" applyAlignment="1">
      <alignment horizontal="center"/>
    </xf>
    <xf numFmtId="0" fontId="38" fillId="0" borderId="5" xfId="0" applyFont="1" applyBorder="1"/>
    <xf numFmtId="0" fontId="41" fillId="0" borderId="5" xfId="0" applyFont="1" applyFill="1" applyBorder="1" applyAlignment="1">
      <alignment horizontal="center"/>
    </xf>
    <xf numFmtId="0" fontId="38" fillId="0" borderId="5" xfId="0" applyFont="1" applyFill="1" applyBorder="1" applyAlignment="1" applyProtection="1">
      <alignment horizontal="center"/>
      <protection locked="0"/>
    </xf>
    <xf numFmtId="0" fontId="39" fillId="0" borderId="5" xfId="0" applyFont="1" applyBorder="1" applyAlignment="1">
      <alignment horizontal="center"/>
    </xf>
    <xf numFmtId="165" fontId="39" fillId="0" borderId="5" xfId="0" applyNumberFormat="1" applyFont="1" applyBorder="1" applyAlignment="1">
      <alignment horizontal="center"/>
    </xf>
    <xf numFmtId="0" fontId="38" fillId="0" borderId="3" xfId="0" applyFont="1" applyBorder="1" applyAlignment="1">
      <alignment horizontal="center" vertical="center"/>
    </xf>
    <xf numFmtId="2" fontId="39" fillId="0" borderId="0" xfId="0" applyNumberFormat="1" applyFont="1" applyFill="1" applyBorder="1" applyAlignment="1" applyProtection="1">
      <alignment horizontal="center"/>
      <protection hidden="1"/>
    </xf>
    <xf numFmtId="0" fontId="39" fillId="0" borderId="0" xfId="0" applyFont="1" applyFill="1" applyBorder="1" applyAlignment="1" applyProtection="1">
      <alignment horizontal="center" vertical="center"/>
      <protection locked="0" hidden="1"/>
    </xf>
    <xf numFmtId="0" fontId="39" fillId="0" borderId="0" xfId="0" applyFont="1" applyFill="1" applyBorder="1" applyAlignment="1" applyProtection="1">
      <alignment horizontal="center" vertical="center"/>
      <protection hidden="1"/>
    </xf>
    <xf numFmtId="0" fontId="43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Fill="1" applyBorder="1"/>
    <xf numFmtId="0" fontId="38" fillId="0" borderId="0" xfId="0" applyFont="1" applyFill="1" applyBorder="1"/>
    <xf numFmtId="2" fontId="3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35" fillId="0" borderId="16" xfId="0" applyFont="1" applyBorder="1" applyAlignment="1">
      <alignment horizontal="center" vertical="center"/>
    </xf>
    <xf numFmtId="2" fontId="45" fillId="0" borderId="0" xfId="0" applyNumberFormat="1" applyFont="1" applyFill="1" applyBorder="1" applyAlignment="1" applyProtection="1">
      <alignment horizontal="center"/>
      <protection hidden="1"/>
    </xf>
    <xf numFmtId="0" fontId="14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3" fillId="13" borderId="10" xfId="0" applyFont="1" applyFill="1" applyBorder="1" applyAlignment="1">
      <alignment horizontal="center" vertical="center"/>
    </xf>
    <xf numFmtId="0" fontId="43" fillId="14" borderId="10" xfId="0" applyFont="1" applyFill="1" applyBorder="1" applyAlignment="1">
      <alignment horizontal="center" vertical="center"/>
    </xf>
    <xf numFmtId="0" fontId="43" fillId="11" borderId="10" xfId="0" applyFont="1" applyFill="1" applyBorder="1" applyAlignment="1">
      <alignment horizontal="center" vertical="center"/>
    </xf>
    <xf numFmtId="0" fontId="39" fillId="10" borderId="10" xfId="0" applyFont="1" applyFill="1" applyBorder="1" applyAlignment="1" applyProtection="1">
      <alignment horizontal="center" vertical="center"/>
      <protection locked="0" hidden="1"/>
    </xf>
    <xf numFmtId="0" fontId="39" fillId="9" borderId="10" xfId="0" applyFont="1" applyFill="1" applyBorder="1" applyAlignment="1" applyProtection="1">
      <alignment horizontal="center" vertical="center"/>
      <protection locked="0" hidden="1"/>
    </xf>
    <xf numFmtId="0" fontId="39" fillId="8" borderId="10" xfId="0" applyFont="1" applyFill="1" applyBorder="1" applyAlignment="1" applyProtection="1">
      <alignment horizontal="center" vertical="center"/>
      <protection locked="0" hidden="1"/>
    </xf>
    <xf numFmtId="0" fontId="39" fillId="5" borderId="10" xfId="0" applyFont="1" applyFill="1" applyBorder="1" applyAlignment="1" applyProtection="1">
      <alignment horizontal="center" vertical="center"/>
      <protection locked="0" hidden="1"/>
    </xf>
    <xf numFmtId="0" fontId="39" fillId="7" borderId="10" xfId="0" applyFont="1" applyFill="1" applyBorder="1" applyAlignment="1" applyProtection="1">
      <alignment horizontal="center" vertical="center"/>
      <protection locked="0" hidden="1"/>
    </xf>
    <xf numFmtId="0" fontId="39" fillId="4" borderId="12" xfId="0" applyFont="1" applyFill="1" applyBorder="1" applyAlignment="1" applyProtection="1">
      <alignment horizontal="center" vertical="center"/>
      <protection locked="0" hidden="1"/>
    </xf>
    <xf numFmtId="0" fontId="39" fillId="0" borderId="13" xfId="0" applyFont="1" applyFill="1" applyBorder="1" applyAlignment="1" applyProtection="1">
      <alignment horizontal="center" vertical="center"/>
      <protection hidden="1"/>
    </xf>
    <xf numFmtId="2" fontId="39" fillId="0" borderId="13" xfId="0" applyNumberFormat="1" applyFont="1" applyFill="1" applyBorder="1" applyAlignment="1" applyProtection="1">
      <alignment horizontal="center"/>
      <protection hidden="1"/>
    </xf>
    <xf numFmtId="0" fontId="14" fillId="0" borderId="8" xfId="0" applyFont="1" applyFill="1" applyBorder="1" applyAlignment="1">
      <alignment horizontal="center"/>
    </xf>
    <xf numFmtId="2" fontId="39" fillId="0" borderId="6" xfId="0" applyNumberFormat="1" applyFont="1" applyFill="1" applyBorder="1" applyAlignment="1" applyProtection="1">
      <alignment horizontal="center"/>
      <protection hidden="1"/>
    </xf>
    <xf numFmtId="2" fontId="39" fillId="0" borderId="16" xfId="0" applyNumberFormat="1" applyFont="1" applyFill="1" applyBorder="1" applyAlignment="1" applyProtection="1">
      <alignment horizontal="center"/>
      <protection hidden="1"/>
    </xf>
    <xf numFmtId="0" fontId="39" fillId="12" borderId="7" xfId="0" applyFont="1" applyFill="1" applyBorder="1" applyAlignment="1" applyProtection="1">
      <alignment horizontal="center" vertical="center"/>
      <protection locked="0" hidden="1"/>
    </xf>
    <xf numFmtId="0" fontId="39" fillId="0" borderId="8" xfId="0" applyFont="1" applyFill="1" applyBorder="1" applyAlignment="1" applyProtection="1">
      <alignment horizontal="center" vertical="center"/>
      <protection hidden="1"/>
    </xf>
    <xf numFmtId="2" fontId="39" fillId="0" borderId="8" xfId="0" applyNumberFormat="1" applyFont="1" applyFill="1" applyBorder="1" applyAlignment="1" applyProtection="1">
      <alignment horizontal="center"/>
      <protection hidden="1"/>
    </xf>
    <xf numFmtId="0" fontId="36" fillId="0" borderId="0" xfId="0" applyFont="1" applyFill="1" applyBorder="1" applyAlignment="1" applyProtection="1">
      <alignment horizontal="center" vertical="center"/>
      <protection locked="0" hidden="1"/>
    </xf>
    <xf numFmtId="2" fontId="39" fillId="2" borderId="4" xfId="0" applyNumberFormat="1" applyFont="1" applyFill="1" applyBorder="1" applyAlignment="1" applyProtection="1">
      <alignment horizontal="center" vertical="center"/>
      <protection locked="0" hidden="1"/>
    </xf>
    <xf numFmtId="2" fontId="39" fillId="3" borderId="9" xfId="0" applyNumberFormat="1" applyFont="1" applyFill="1" applyBorder="1" applyAlignment="1" applyProtection="1">
      <alignment horizontal="center"/>
      <protection hidden="1"/>
    </xf>
    <xf numFmtId="2" fontId="39" fillId="3" borderId="11" xfId="0" applyNumberFormat="1" applyFont="1" applyFill="1" applyBorder="1" applyAlignment="1" applyProtection="1">
      <alignment horizontal="center"/>
      <protection hidden="1"/>
    </xf>
    <xf numFmtId="2" fontId="39" fillId="3" borderId="14" xfId="0" applyNumberFormat="1" applyFont="1" applyFill="1" applyBorder="1" applyAlignment="1" applyProtection="1">
      <alignment horizontal="center"/>
      <protection hidden="1"/>
    </xf>
    <xf numFmtId="2" fontId="39" fillId="3" borderId="3" xfId="0" applyNumberFormat="1" applyFont="1" applyFill="1" applyBorder="1" applyAlignment="1" applyProtection="1">
      <alignment horizontal="center"/>
      <protection hidden="1"/>
    </xf>
    <xf numFmtId="2" fontId="39" fillId="3" borderId="4" xfId="0" applyNumberFormat="1" applyFont="1" applyFill="1" applyBorder="1" applyAlignment="1" applyProtection="1">
      <alignment horizontal="center"/>
      <protection hidden="1"/>
    </xf>
    <xf numFmtId="2" fontId="39" fillId="3" borderId="5" xfId="0" applyNumberFormat="1" applyFont="1" applyFill="1" applyBorder="1" applyAlignment="1" applyProtection="1">
      <alignment horizontal="center"/>
      <protection hidden="1"/>
    </xf>
    <xf numFmtId="0" fontId="31" fillId="0" borderId="3" xfId="0" applyFont="1" applyBorder="1" applyAlignment="1" applyProtection="1">
      <alignment horizontal="center" vertical="center"/>
      <protection locked="0"/>
    </xf>
    <xf numFmtId="0" fontId="28" fillId="0" borderId="8" xfId="0" applyFont="1" applyBorder="1"/>
    <xf numFmtId="0" fontId="22" fillId="0" borderId="13" xfId="0" applyFont="1" applyBorder="1" applyAlignment="1">
      <alignment horizontal="left" vertical="center"/>
    </xf>
    <xf numFmtId="0" fontId="31" fillId="0" borderId="3" xfId="0" applyFont="1" applyBorder="1" applyAlignment="1" applyProtection="1">
      <alignment horizontal="center" vertical="center"/>
    </xf>
    <xf numFmtId="0" fontId="28" fillId="0" borderId="5" xfId="0" applyFont="1" applyBorder="1" applyAlignment="1">
      <alignment horizontal="center"/>
    </xf>
    <xf numFmtId="0" fontId="44" fillId="0" borderId="3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 hidden="1"/>
    </xf>
    <xf numFmtId="0" fontId="28" fillId="15" borderId="4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16" borderId="4" xfId="0" applyFont="1" applyFill="1" applyBorder="1" applyAlignment="1">
      <alignment horizontal="center" vertical="center"/>
    </xf>
    <xf numFmtId="0" fontId="28" fillId="17" borderId="4" xfId="0" applyFont="1" applyFill="1" applyBorder="1" applyAlignment="1">
      <alignment horizontal="center" vertical="center"/>
    </xf>
    <xf numFmtId="0" fontId="22" fillId="18" borderId="4" xfId="0" applyFont="1" applyFill="1" applyBorder="1" applyAlignment="1">
      <alignment horizontal="center" vertical="center"/>
    </xf>
    <xf numFmtId="0" fontId="31" fillId="19" borderId="5" xfId="0" applyFont="1" applyFill="1" applyBorder="1" applyAlignment="1">
      <alignment horizontal="center" vertical="center"/>
    </xf>
    <xf numFmtId="0" fontId="44" fillId="0" borderId="0" xfId="0" applyFont="1" applyBorder="1"/>
    <xf numFmtId="0" fontId="47" fillId="0" borderId="0" xfId="0" applyFont="1" applyBorder="1"/>
    <xf numFmtId="0" fontId="28" fillId="0" borderId="7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48" fillId="0" borderId="2" xfId="0" applyFont="1" applyBorder="1"/>
    <xf numFmtId="0" fontId="35" fillId="0" borderId="2" xfId="0" applyFont="1" applyBorder="1"/>
    <xf numFmtId="0" fontId="35" fillId="0" borderId="0" xfId="0" applyFont="1"/>
    <xf numFmtId="0" fontId="49" fillId="0" borderId="0" xfId="0" applyFont="1" applyBorder="1"/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35" fillId="2" borderId="3" xfId="0" applyFont="1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Alignment="1" applyProtection="1">
      <alignment horizontal="center" vertical="center"/>
      <protection locked="0" hidden="1"/>
    </xf>
    <xf numFmtId="0" fontId="0" fillId="2" borderId="5" xfId="0" applyFill="1" applyBorder="1" applyAlignment="1" applyProtection="1">
      <alignment horizontal="center" vertical="center"/>
      <protection locked="0" hidden="1"/>
    </xf>
    <xf numFmtId="0" fontId="28" fillId="2" borderId="3" xfId="0" applyFont="1" applyFill="1" applyBorder="1" applyAlignment="1" applyProtection="1">
      <alignment horizontal="center" vertical="center"/>
      <protection locked="0" hidden="1"/>
    </xf>
    <xf numFmtId="2" fontId="28" fillId="2" borderId="4" xfId="0" applyNumberFormat="1" applyFont="1" applyFill="1" applyBorder="1" applyAlignment="1" applyProtection="1">
      <alignment horizontal="center" vertical="center"/>
      <protection locked="0" hidden="1"/>
    </xf>
    <xf numFmtId="0" fontId="28" fillId="2" borderId="4" xfId="0" applyFont="1" applyFill="1" applyBorder="1" applyAlignment="1" applyProtection="1">
      <alignment horizontal="center" vertical="center"/>
      <protection locked="0" hidden="1"/>
    </xf>
    <xf numFmtId="0" fontId="29" fillId="2" borderId="4" xfId="0" applyFont="1" applyFill="1" applyBorder="1" applyAlignment="1" applyProtection="1">
      <alignment horizontal="center" vertical="center"/>
      <protection locked="0" hidden="1"/>
    </xf>
    <xf numFmtId="0" fontId="22" fillId="3" borderId="4" xfId="0" applyFont="1" applyFill="1" applyBorder="1" applyAlignment="1" applyProtection="1">
      <alignment horizontal="center" vertical="center"/>
      <protection hidden="1"/>
    </xf>
    <xf numFmtId="0" fontId="21" fillId="2" borderId="5" xfId="0" applyFont="1" applyFill="1" applyBorder="1" applyAlignment="1" applyProtection="1">
      <alignment horizontal="center" vertical="center"/>
      <protection locked="0" hidden="1"/>
    </xf>
    <xf numFmtId="0" fontId="35" fillId="2" borderId="4" xfId="0" applyFont="1" applyFill="1" applyBorder="1" applyAlignment="1" applyProtection="1">
      <alignment horizontal="center" vertical="center"/>
      <protection locked="0" hidden="1"/>
    </xf>
    <xf numFmtId="0" fontId="36" fillId="2" borderId="4" xfId="0" applyFont="1" applyFill="1" applyBorder="1" applyProtection="1">
      <protection locked="0" hidden="1"/>
    </xf>
    <xf numFmtId="0" fontId="35" fillId="2" borderId="4" xfId="0" applyFont="1" applyFill="1" applyBorder="1" applyAlignment="1" applyProtection="1">
      <alignment horizontal="center"/>
      <protection locked="0" hidden="1"/>
    </xf>
    <xf numFmtId="0" fontId="35" fillId="2" borderId="4" xfId="0" applyFont="1" applyFill="1" applyBorder="1" applyProtection="1">
      <protection locked="0" hidden="1"/>
    </xf>
    <xf numFmtId="0" fontId="36" fillId="2" borderId="4" xfId="0" applyFont="1" applyFill="1" applyBorder="1" applyAlignment="1" applyProtection="1">
      <alignment horizontal="left" vertical="center"/>
      <protection locked="0" hidden="1"/>
    </xf>
    <xf numFmtId="0" fontId="36" fillId="2" borderId="4" xfId="0" applyFont="1" applyFill="1" applyBorder="1" applyAlignment="1" applyProtection="1">
      <alignment horizontal="center" vertical="center"/>
      <protection locked="0" hidden="1"/>
    </xf>
    <xf numFmtId="0" fontId="35" fillId="2" borderId="6" xfId="0" applyFont="1" applyFill="1" applyBorder="1" applyProtection="1">
      <protection locked="0" hidden="1"/>
    </xf>
    <xf numFmtId="0" fontId="36" fillId="2" borderId="6" xfId="0" applyFont="1" applyFill="1" applyBorder="1" applyAlignment="1" applyProtection="1">
      <alignment horizontal="center" vertical="center"/>
      <protection locked="0" hidden="1"/>
    </xf>
    <xf numFmtId="165" fontId="35" fillId="3" borderId="4" xfId="0" applyNumberFormat="1" applyFont="1" applyFill="1" applyBorder="1" applyAlignment="1" applyProtection="1">
      <alignment horizontal="center"/>
      <protection hidden="1"/>
    </xf>
    <xf numFmtId="0" fontId="36" fillId="3" borderId="6" xfId="0" applyFont="1" applyFill="1" applyBorder="1" applyAlignment="1" applyProtection="1">
      <alignment horizontal="center" vertical="center"/>
      <protection hidden="1"/>
    </xf>
    <xf numFmtId="0" fontId="35" fillId="2" borderId="9" xfId="0" applyFont="1" applyFill="1" applyBorder="1" applyAlignment="1" applyProtection="1">
      <alignment horizontal="center" vertical="center"/>
      <protection locked="0" hidden="1"/>
    </xf>
    <xf numFmtId="0" fontId="35" fillId="2" borderId="11" xfId="0" applyFont="1" applyFill="1" applyBorder="1" applyAlignment="1" applyProtection="1">
      <alignment horizontal="center" vertical="center"/>
      <protection locked="0" hidden="1"/>
    </xf>
    <xf numFmtId="0" fontId="46" fillId="3" borderId="14" xfId="0" applyFont="1" applyFill="1" applyBorder="1" applyAlignment="1" applyProtection="1">
      <alignment horizontal="center" vertical="center"/>
      <protection hidden="1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2" fontId="39" fillId="2" borderId="4" xfId="0" applyNumberFormat="1" applyFont="1" applyFill="1" applyBorder="1" applyAlignment="1" applyProtection="1">
      <alignment horizontal="center" vertical="center"/>
      <protection locked="0"/>
    </xf>
    <xf numFmtId="0" fontId="35" fillId="2" borderId="12" xfId="0" applyFont="1" applyFill="1" applyBorder="1" applyAlignment="1" applyProtection="1">
      <alignment horizontal="center" vertical="center"/>
      <protection locked="0"/>
    </xf>
    <xf numFmtId="2" fontId="39" fillId="2" borderId="11" xfId="0" applyNumberFormat="1" applyFont="1" applyFill="1" applyBorder="1" applyAlignment="1" applyProtection="1">
      <alignment horizontal="center" vertical="center"/>
      <protection locked="0" hidden="1"/>
    </xf>
    <xf numFmtId="2" fontId="45" fillId="3" borderId="15" xfId="0" applyNumberFormat="1" applyFont="1" applyFill="1" applyBorder="1" applyAlignment="1" applyProtection="1">
      <alignment horizontal="center" vertical="center"/>
      <protection hidden="1"/>
    </xf>
    <xf numFmtId="2" fontId="39" fillId="3" borderId="6" xfId="0" applyNumberFormat="1" applyFont="1" applyFill="1" applyBorder="1" applyAlignment="1" applyProtection="1">
      <alignment horizontal="center" vertical="center"/>
      <protection hidden="1"/>
    </xf>
    <xf numFmtId="0" fontId="38" fillId="2" borderId="4" xfId="0" applyFont="1" applyFill="1" applyBorder="1" applyAlignment="1" applyProtection="1">
      <alignment horizontal="center"/>
      <protection locked="0" hidden="1"/>
    </xf>
    <xf numFmtId="0" fontId="41" fillId="2" borderId="3" xfId="0" applyFont="1" applyFill="1" applyBorder="1" applyAlignment="1" applyProtection="1">
      <alignment horizontal="center"/>
      <protection locked="0" hidden="1"/>
    </xf>
    <xf numFmtId="0" fontId="39" fillId="3" borderId="3" xfId="0" applyFont="1" applyFill="1" applyBorder="1" applyAlignment="1" applyProtection="1">
      <alignment horizontal="center"/>
      <protection hidden="1"/>
    </xf>
    <xf numFmtId="166" fontId="41" fillId="3" borderId="4" xfId="0" applyNumberFormat="1" applyFont="1" applyFill="1" applyBorder="1" applyAlignment="1" applyProtection="1">
      <alignment horizontal="center"/>
      <protection hidden="1"/>
    </xf>
    <xf numFmtId="0" fontId="39" fillId="3" borderId="4" xfId="0" applyFont="1" applyFill="1" applyBorder="1" applyAlignment="1" applyProtection="1">
      <alignment horizontal="center"/>
      <protection hidden="1"/>
    </xf>
    <xf numFmtId="165" fontId="41" fillId="3" borderId="4" xfId="0" applyNumberFormat="1" applyFont="1" applyFill="1" applyBorder="1" applyAlignment="1" applyProtection="1">
      <alignment horizont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9999FF"/>
      <color rgb="FF99CCFF"/>
      <color rgb="FFCCFFFF"/>
      <color rgb="FFFFCC99"/>
      <color rgb="FFFFCC00"/>
      <color rgb="FFFF3300"/>
      <color rgb="FF8BBC00"/>
      <color rgb="FF00A278"/>
      <color rgb="FF00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40944</xdr:colOff>
      <xdr:row>0</xdr:row>
      <xdr:rowOff>66674</xdr:rowOff>
    </xdr:from>
    <xdr:to>
      <xdr:col>3</xdr:col>
      <xdr:colOff>302922</xdr:colOff>
      <xdr:row>2</xdr:row>
      <xdr:rowOff>247650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44" y="66674"/>
          <a:ext cx="3163928" cy="8763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657225</xdr:colOff>
      <xdr:row>0</xdr:row>
      <xdr:rowOff>152400</xdr:rowOff>
    </xdr:from>
    <xdr:to>
      <xdr:col>15</xdr:col>
      <xdr:colOff>142875</xdr:colOff>
      <xdr:row>5</xdr:row>
      <xdr:rowOff>47625</xdr:rowOff>
    </xdr:to>
    <xdr:sp macro="" textlink="">
      <xdr:nvSpPr>
        <xdr:cNvPr id="3" name="Text Box 16"/>
        <xdr:cNvSpPr txBox="1">
          <a:spLocks noChangeArrowheads="1"/>
        </xdr:cNvSpPr>
      </xdr:nvSpPr>
      <xdr:spPr bwMode="auto">
        <a:xfrm>
          <a:off x="3562350" y="152400"/>
          <a:ext cx="8280400" cy="164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70C0"/>
              </a:solidFill>
              <a:latin typeface="Arial Black" pitchFamily="34" charset="0"/>
              <a:cs typeface="Arial"/>
            </a:rPr>
            <a:t>CALCOLO DELLE DISPERSIONI TERMICHE NEGLI EDIFICI</a:t>
          </a:r>
        </a:p>
        <a:p>
          <a:pPr algn="ctr" rtl="0">
            <a:defRPr sz="1000"/>
          </a:pPr>
          <a:r>
            <a:rPr lang="it-IT" sz="2400" b="1" i="1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valori a confronto  con la Cl.En.</a:t>
          </a:r>
        </a:p>
      </xdr:txBody>
    </xdr:sp>
    <xdr:clientData/>
  </xdr:twoCellAnchor>
  <xdr:twoCellAnchor editAs="oneCell">
    <xdr:from>
      <xdr:col>6</xdr:col>
      <xdr:colOff>174626</xdr:colOff>
      <xdr:row>10</xdr:row>
      <xdr:rowOff>307993</xdr:rowOff>
    </xdr:from>
    <xdr:to>
      <xdr:col>15</xdr:col>
      <xdr:colOff>158751</xdr:colOff>
      <xdr:row>27</xdr:row>
      <xdr:rowOff>79374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80251" y="3800493"/>
          <a:ext cx="4826000" cy="55498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174626</xdr:colOff>
      <xdr:row>25</xdr:row>
      <xdr:rowOff>0</xdr:rowOff>
    </xdr:from>
    <xdr:to>
      <xdr:col>20</xdr:col>
      <xdr:colOff>0</xdr:colOff>
      <xdr:row>33</xdr:row>
      <xdr:rowOff>231775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938126" y="6953250"/>
          <a:ext cx="3190874" cy="281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14</xdr:col>
      <xdr:colOff>342900</xdr:colOff>
      <xdr:row>36</xdr:row>
      <xdr:rowOff>82550</xdr:rowOff>
    </xdr:from>
    <xdr:to>
      <xdr:col>14</xdr:col>
      <xdr:colOff>495300</xdr:colOff>
      <xdr:row>36</xdr:row>
      <xdr:rowOff>82550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0391775" y="9207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349250</xdr:colOff>
      <xdr:row>42</xdr:row>
      <xdr:rowOff>82550</xdr:rowOff>
    </xdr:from>
    <xdr:to>
      <xdr:col>17</xdr:col>
      <xdr:colOff>501650</xdr:colOff>
      <xdr:row>42</xdr:row>
      <xdr:rowOff>82550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4665325" y="22161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349250</xdr:colOff>
      <xdr:row>42</xdr:row>
      <xdr:rowOff>82550</xdr:rowOff>
    </xdr:from>
    <xdr:to>
      <xdr:col>17</xdr:col>
      <xdr:colOff>501650</xdr:colOff>
      <xdr:row>42</xdr:row>
      <xdr:rowOff>82550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4665325" y="22161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E63"/>
  <sheetViews>
    <sheetView tabSelected="1" showWhiteSpace="0" view="pageBreakPreview" topLeftCell="E1" zoomScale="60" zoomScaleNormal="100" zoomScalePageLayoutView="20" workbookViewId="0">
      <selection activeCell="T14" sqref="T14"/>
    </sheetView>
  </sheetViews>
  <sheetFormatPr defaultRowHeight="15"/>
  <cols>
    <col min="2" max="2" width="10" customWidth="1"/>
    <col min="3" max="3" width="21.5703125" customWidth="1"/>
    <col min="4" max="4" width="21.7109375" customWidth="1"/>
    <col min="5" max="5" width="17.28515625" customWidth="1"/>
    <col min="6" max="6" width="17.42578125" customWidth="1"/>
    <col min="7" max="7" width="8.7109375" customWidth="1"/>
    <col min="8" max="8" width="6.42578125" customWidth="1"/>
    <col min="9" max="9" width="10.7109375" customWidth="1"/>
    <col min="10" max="10" width="9.7109375" customWidth="1"/>
    <col min="11" max="11" width="1.28515625" hidden="1" customWidth="1"/>
    <col min="12" max="12" width="1.140625" hidden="1" customWidth="1"/>
    <col min="13" max="13" width="14.7109375" customWidth="1"/>
    <col min="14" max="14" width="2" customWidth="1"/>
    <col min="15" max="15" width="15.7109375" customWidth="1"/>
    <col min="16" max="16" width="14.85546875" customWidth="1"/>
    <col min="17" max="17" width="16.140625" customWidth="1"/>
    <col min="18" max="18" width="15.7109375" customWidth="1"/>
    <col min="19" max="19" width="9.140625" hidden="1" customWidth="1"/>
    <col min="20" max="20" width="15.42578125" customWidth="1"/>
    <col min="21" max="21" width="14.85546875" customWidth="1"/>
    <col min="22" max="22" width="10.42578125" customWidth="1"/>
    <col min="24" max="24" width="9.140625" hidden="1" customWidth="1"/>
  </cols>
  <sheetData>
    <row r="1" spans="2:27" ht="27.75" customHeight="1"/>
    <row r="2" spans="2:27" ht="27.75" customHeight="1"/>
    <row r="3" spans="2:27" ht="27.75" customHeight="1">
      <c r="U3" s="12" t="s">
        <v>6</v>
      </c>
    </row>
    <row r="4" spans="2:27" ht="27.75" customHeight="1"/>
    <row r="5" spans="2:27" ht="27.75" customHeight="1"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27.75" customHeight="1">
      <c r="P6" s="3"/>
      <c r="Q6" s="212" t="s">
        <v>87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 spans="2:27" ht="27.75" customHeight="1">
      <c r="B7" s="221" t="s">
        <v>95</v>
      </c>
      <c r="C7" s="1"/>
      <c r="D7" s="1"/>
      <c r="E7" s="1"/>
      <c r="P7" s="3"/>
      <c r="Q7" s="213" t="s">
        <v>19</v>
      </c>
      <c r="R7" s="214"/>
      <c r="S7" s="198"/>
      <c r="T7" s="230" t="s">
        <v>20</v>
      </c>
      <c r="U7" s="3"/>
      <c r="V7" s="3"/>
      <c r="W7" s="3"/>
      <c r="X7" s="3"/>
      <c r="Y7" s="3"/>
      <c r="Z7" s="3"/>
      <c r="AA7" s="3"/>
    </row>
    <row r="8" spans="2:27" ht="27.75" customHeight="1">
      <c r="B8" s="223" t="s">
        <v>50</v>
      </c>
      <c r="D8" s="227" t="s">
        <v>99</v>
      </c>
      <c r="Q8" s="215" t="s">
        <v>21</v>
      </c>
      <c r="R8" s="216"/>
      <c r="S8" s="1"/>
      <c r="T8" s="231">
        <f>I45</f>
        <v>34.120750887874173</v>
      </c>
      <c r="U8" s="211" t="s">
        <v>91</v>
      </c>
      <c r="V8" s="3"/>
      <c r="W8" s="3"/>
      <c r="X8" s="3"/>
      <c r="Y8" s="3"/>
      <c r="Z8" s="3"/>
      <c r="AA8" s="3"/>
    </row>
    <row r="9" spans="2:27" ht="27.75" customHeight="1">
      <c r="B9" s="223" t="s">
        <v>98</v>
      </c>
      <c r="D9" s="228"/>
      <c r="E9" s="3"/>
      <c r="F9" s="1"/>
      <c r="G9" s="1"/>
      <c r="H9" s="1"/>
      <c r="I9" s="1"/>
      <c r="J9" s="1"/>
      <c r="K9" s="1"/>
      <c r="L9" s="2"/>
      <c r="Q9" s="215" t="s">
        <v>22</v>
      </c>
      <c r="R9" s="216"/>
      <c r="S9" s="3"/>
      <c r="T9" s="232">
        <v>2.7</v>
      </c>
      <c r="U9" s="3"/>
      <c r="V9" s="3"/>
      <c r="W9" s="3"/>
      <c r="X9" s="40" t="s">
        <v>0</v>
      </c>
      <c r="Y9" s="40"/>
      <c r="Z9" s="3"/>
      <c r="AA9" s="3"/>
    </row>
    <row r="10" spans="2:27" ht="27.75" customHeight="1">
      <c r="B10" s="222" t="s">
        <v>96</v>
      </c>
      <c r="C10" s="3"/>
      <c r="D10" s="228"/>
      <c r="E10" s="3"/>
      <c r="F10" s="3"/>
      <c r="G10" s="3"/>
      <c r="H10" s="224" t="s">
        <v>100</v>
      </c>
      <c r="I10" s="3"/>
      <c r="J10" s="3"/>
      <c r="K10" s="3"/>
      <c r="L10" s="4"/>
      <c r="Q10" s="215" t="s">
        <v>26</v>
      </c>
      <c r="R10" s="216"/>
      <c r="S10" s="3"/>
      <c r="T10" s="232" t="s">
        <v>5</v>
      </c>
      <c r="U10" s="3"/>
      <c r="V10" s="3"/>
      <c r="W10" s="3"/>
      <c r="X10" s="3"/>
      <c r="Y10" s="3"/>
      <c r="Z10" s="3"/>
      <c r="AA10" s="3"/>
    </row>
    <row r="11" spans="2:27" ht="27.75" customHeight="1">
      <c r="B11" s="222" t="s">
        <v>97</v>
      </c>
      <c r="C11" s="3"/>
      <c r="D11" s="229"/>
      <c r="E11" s="3"/>
      <c r="F11" s="3"/>
      <c r="G11" s="3"/>
      <c r="H11" s="3"/>
      <c r="I11" s="3"/>
      <c r="J11" s="3"/>
      <c r="K11" s="3"/>
      <c r="L11" s="4"/>
      <c r="Q11" s="215" t="s">
        <v>27</v>
      </c>
      <c r="R11" s="216"/>
      <c r="S11" s="3"/>
      <c r="T11" s="232">
        <v>180</v>
      </c>
      <c r="U11" s="211" t="s">
        <v>92</v>
      </c>
      <c r="V11" s="11"/>
      <c r="W11" s="5"/>
      <c r="X11" s="5"/>
      <c r="Y11" s="5"/>
      <c r="Z11" s="3"/>
      <c r="AA11" s="3"/>
    </row>
    <row r="12" spans="2:27" ht="27.75" customHeight="1">
      <c r="F12" s="3"/>
      <c r="G12" s="3"/>
      <c r="H12" s="3"/>
      <c r="I12" s="3"/>
      <c r="J12" s="3"/>
      <c r="K12" s="3"/>
      <c r="L12" s="4"/>
      <c r="Q12" s="217" t="s">
        <v>38</v>
      </c>
      <c r="R12" s="218"/>
      <c r="S12" s="73"/>
      <c r="T12" s="233">
        <v>14</v>
      </c>
      <c r="U12" s="211" t="s">
        <v>92</v>
      </c>
      <c r="V12" s="11"/>
      <c r="W12" s="5"/>
      <c r="X12" s="5"/>
      <c r="Y12" s="5"/>
      <c r="Z12" s="3"/>
      <c r="AA12" s="3"/>
    </row>
    <row r="13" spans="2:27" ht="27.75" customHeight="1">
      <c r="B13" s="80" t="s">
        <v>24</v>
      </c>
      <c r="F13" s="212" t="s">
        <v>93</v>
      </c>
      <c r="G13" s="44"/>
      <c r="H13" s="69"/>
      <c r="I13" s="44"/>
      <c r="J13" s="44"/>
      <c r="K13" s="44"/>
      <c r="L13" s="45"/>
      <c r="Q13" s="219" t="s">
        <v>39</v>
      </c>
      <c r="R13" s="220"/>
      <c r="S13" s="46"/>
      <c r="T13" s="234">
        <f>T11*T12</f>
        <v>2520</v>
      </c>
      <c r="U13" s="29"/>
      <c r="V13" s="11"/>
      <c r="W13" s="5"/>
      <c r="X13" s="6"/>
      <c r="Y13" s="6"/>
      <c r="Z13" s="3"/>
      <c r="AA13" s="3"/>
    </row>
    <row r="14" spans="2:27" ht="27.75" customHeight="1">
      <c r="B14" s="109"/>
      <c r="C14" s="109"/>
      <c r="D14" s="110" t="s">
        <v>2</v>
      </c>
      <c r="E14" s="110" t="s">
        <v>3</v>
      </c>
      <c r="F14" s="110" t="s">
        <v>1</v>
      </c>
      <c r="G14" s="66"/>
      <c r="H14" s="66"/>
      <c r="I14" s="66"/>
      <c r="J14" s="66"/>
      <c r="K14" s="66"/>
      <c r="L14" s="66"/>
      <c r="Q14" s="225" t="s">
        <v>50</v>
      </c>
      <c r="R14" s="226"/>
      <c r="S14" s="199"/>
      <c r="T14" s="235" t="s">
        <v>51</v>
      </c>
      <c r="U14" s="49"/>
      <c r="V14" s="49"/>
      <c r="W14" s="69"/>
      <c r="X14" s="69"/>
      <c r="Y14" s="69"/>
      <c r="Z14" s="3"/>
      <c r="AA14" s="3"/>
    </row>
    <row r="15" spans="2:27" ht="27.75" customHeight="1">
      <c r="B15" s="111" t="s">
        <v>7</v>
      </c>
      <c r="C15" s="112"/>
      <c r="D15" s="113" t="s">
        <v>9</v>
      </c>
      <c r="E15" s="113" t="s">
        <v>10</v>
      </c>
      <c r="F15" s="113" t="s">
        <v>11</v>
      </c>
      <c r="G15" s="70"/>
      <c r="H15" s="70"/>
      <c r="I15" s="71"/>
      <c r="J15" s="71"/>
      <c r="K15" s="72"/>
      <c r="L15" s="72"/>
      <c r="W15" s="85"/>
      <c r="X15" s="85"/>
      <c r="Y15" s="48"/>
      <c r="Z15" s="7"/>
      <c r="AA15" s="3"/>
    </row>
    <row r="16" spans="2:27" ht="27.75" customHeight="1">
      <c r="B16" s="236">
        <v>1</v>
      </c>
      <c r="C16" s="237" t="s">
        <v>8</v>
      </c>
      <c r="D16" s="238">
        <v>8.5</v>
      </c>
      <c r="E16" s="244">
        <f t="shared" ref="E16:E30" si="0">D16*$T$9</f>
        <v>22.950000000000003</v>
      </c>
      <c r="F16" s="244">
        <f t="shared" ref="F16:F30" si="1">E16*$T$8</f>
        <v>783.07123287671243</v>
      </c>
      <c r="G16" s="70"/>
      <c r="H16" s="70"/>
      <c r="I16" s="52"/>
      <c r="J16" s="52"/>
      <c r="K16" s="50"/>
      <c r="L16" s="50"/>
      <c r="M16" s="120"/>
      <c r="N16" s="121"/>
      <c r="O16" s="121"/>
      <c r="P16" s="121"/>
      <c r="Q16" s="212" t="s">
        <v>88</v>
      </c>
      <c r="R16" s="11"/>
      <c r="S16" s="30"/>
      <c r="W16" s="84"/>
      <c r="X16" s="84"/>
      <c r="Y16" s="65"/>
      <c r="Z16" s="11"/>
      <c r="AA16" s="3"/>
    </row>
    <row r="17" spans="2:27" ht="27.75" customHeight="1">
      <c r="B17" s="236">
        <v>2</v>
      </c>
      <c r="C17" s="239" t="s">
        <v>12</v>
      </c>
      <c r="D17" s="238">
        <v>11.5</v>
      </c>
      <c r="E17" s="244">
        <f t="shared" si="0"/>
        <v>31.05</v>
      </c>
      <c r="F17" s="244">
        <f t="shared" si="1"/>
        <v>1059.4493150684932</v>
      </c>
      <c r="G17" s="70"/>
      <c r="H17" s="70"/>
      <c r="I17" s="52"/>
      <c r="J17" s="52"/>
      <c r="K17" s="52"/>
      <c r="L17" s="52"/>
      <c r="M17" s="52"/>
      <c r="N17" s="52"/>
      <c r="O17" s="51"/>
      <c r="P17" s="50"/>
      <c r="Q17" s="200" t="s">
        <v>35</v>
      </c>
      <c r="R17" s="197" t="s">
        <v>33</v>
      </c>
      <c r="S17" s="197" t="s">
        <v>33</v>
      </c>
      <c r="T17" s="197" t="s">
        <v>85</v>
      </c>
      <c r="W17" s="74"/>
      <c r="X17" s="86"/>
      <c r="Y17" s="74"/>
      <c r="Z17" s="17"/>
      <c r="AA17" s="3"/>
    </row>
    <row r="18" spans="2:27" ht="26.25">
      <c r="B18" s="236">
        <v>3</v>
      </c>
      <c r="C18" s="237" t="s">
        <v>13</v>
      </c>
      <c r="D18" s="238">
        <v>7</v>
      </c>
      <c r="E18" s="244">
        <f t="shared" si="0"/>
        <v>18.900000000000002</v>
      </c>
      <c r="F18" s="244">
        <f t="shared" si="1"/>
        <v>644.88219178082193</v>
      </c>
      <c r="G18" s="70"/>
      <c r="H18" s="70"/>
      <c r="I18" s="52"/>
      <c r="J18" s="52"/>
      <c r="K18" s="52"/>
      <c r="L18" s="52"/>
      <c r="M18" s="52"/>
      <c r="N18" s="52"/>
      <c r="O18" s="53"/>
      <c r="P18" s="54"/>
      <c r="Q18" s="201" t="s">
        <v>34</v>
      </c>
      <c r="R18" s="97" t="s">
        <v>36</v>
      </c>
      <c r="S18" s="97" t="s">
        <v>36</v>
      </c>
      <c r="T18" s="97" t="s">
        <v>36</v>
      </c>
      <c r="W18" s="87"/>
      <c r="X18" s="86"/>
      <c r="Y18" s="74"/>
      <c r="Z18" s="31"/>
      <c r="AA18" s="3"/>
    </row>
    <row r="19" spans="2:27" ht="26.25">
      <c r="B19" s="236">
        <v>4</v>
      </c>
      <c r="C19" s="237" t="s">
        <v>14</v>
      </c>
      <c r="D19" s="238">
        <v>11.5</v>
      </c>
      <c r="E19" s="244">
        <f t="shared" si="0"/>
        <v>31.05</v>
      </c>
      <c r="F19" s="244">
        <f t="shared" si="1"/>
        <v>1059.4493150684932</v>
      </c>
      <c r="G19" s="70"/>
      <c r="H19" s="70"/>
      <c r="I19" s="52"/>
      <c r="J19" s="52"/>
      <c r="K19" s="52"/>
      <c r="L19" s="52"/>
      <c r="M19" s="52"/>
      <c r="N19" s="52"/>
      <c r="O19" s="55"/>
      <c r="P19" s="50"/>
      <c r="Q19" s="205" t="s">
        <v>28</v>
      </c>
      <c r="R19" s="93">
        <v>107</v>
      </c>
      <c r="S19" s="93">
        <v>6</v>
      </c>
      <c r="T19" s="202">
        <v>6</v>
      </c>
      <c r="W19" s="49"/>
      <c r="X19" s="49"/>
      <c r="Y19" s="49"/>
      <c r="Z19" s="17"/>
      <c r="AA19" s="41"/>
    </row>
    <row r="20" spans="2:27" ht="26.25">
      <c r="B20" s="236">
        <v>5</v>
      </c>
      <c r="C20" s="237" t="s">
        <v>15</v>
      </c>
      <c r="D20" s="238">
        <v>23.5</v>
      </c>
      <c r="E20" s="244">
        <f t="shared" si="0"/>
        <v>63.45</v>
      </c>
      <c r="F20" s="244">
        <f t="shared" si="1"/>
        <v>2164.9616438356165</v>
      </c>
      <c r="G20" s="70"/>
      <c r="H20" s="70"/>
      <c r="I20" s="52"/>
      <c r="J20" s="52"/>
      <c r="K20" s="52"/>
      <c r="L20" s="52"/>
      <c r="M20" s="52"/>
      <c r="N20" s="43"/>
      <c r="O20" s="56"/>
      <c r="P20" s="57"/>
      <c r="Q20" s="206" t="s">
        <v>29</v>
      </c>
      <c r="R20" s="94">
        <v>123</v>
      </c>
      <c r="S20" s="93">
        <v>8</v>
      </c>
      <c r="T20" s="203">
        <v>8</v>
      </c>
      <c r="W20" s="82"/>
      <c r="X20" s="49"/>
      <c r="Y20" s="49"/>
      <c r="Z20" s="31"/>
      <c r="AA20" s="3"/>
    </row>
    <row r="21" spans="2:27" ht="26.25">
      <c r="B21" s="236">
        <v>6</v>
      </c>
      <c r="C21" s="237" t="s">
        <v>8</v>
      </c>
      <c r="D21" s="238">
        <v>6.5</v>
      </c>
      <c r="E21" s="244">
        <f t="shared" si="0"/>
        <v>17.55</v>
      </c>
      <c r="F21" s="244">
        <f t="shared" si="1"/>
        <v>598.8191780821918</v>
      </c>
      <c r="G21" s="70"/>
      <c r="H21" s="70"/>
      <c r="I21" s="52"/>
      <c r="J21" s="52"/>
      <c r="K21" s="52"/>
      <c r="L21" s="52"/>
      <c r="M21" s="52"/>
      <c r="N21" s="43"/>
      <c r="O21" s="56"/>
      <c r="P21" s="43"/>
      <c r="Q21" s="207" t="s">
        <v>30</v>
      </c>
      <c r="R21" s="93">
        <v>137</v>
      </c>
      <c r="S21" s="93">
        <v>10</v>
      </c>
      <c r="T21" s="203">
        <v>10</v>
      </c>
      <c r="W21" s="49"/>
      <c r="X21" s="49"/>
      <c r="Y21" s="49"/>
      <c r="Z21" s="34"/>
      <c r="AA21" s="3"/>
    </row>
    <row r="22" spans="2:27" ht="26.25">
      <c r="B22" s="236">
        <v>7</v>
      </c>
      <c r="C22" s="240" t="s">
        <v>16</v>
      </c>
      <c r="D22" s="238">
        <v>6.7</v>
      </c>
      <c r="E22" s="244">
        <f t="shared" si="0"/>
        <v>18.090000000000003</v>
      </c>
      <c r="F22" s="244">
        <f t="shared" si="1"/>
        <v>617.24438356164387</v>
      </c>
      <c r="G22" s="70"/>
      <c r="H22" s="70"/>
      <c r="I22" s="59"/>
      <c r="J22" s="60"/>
      <c r="K22" s="60"/>
      <c r="L22" s="61"/>
      <c r="M22" s="62"/>
      <c r="N22" s="60"/>
      <c r="O22" s="59"/>
      <c r="P22" s="58"/>
      <c r="Q22" s="208" t="s">
        <v>31</v>
      </c>
      <c r="R22" s="93">
        <v>135</v>
      </c>
      <c r="S22" s="93">
        <v>12</v>
      </c>
      <c r="T22" s="203">
        <v>12</v>
      </c>
      <c r="W22" s="74"/>
      <c r="X22" s="89"/>
      <c r="Y22" s="90"/>
      <c r="Z22" s="19"/>
      <c r="AA22" s="42"/>
    </row>
    <row r="23" spans="2:27" ht="26.25">
      <c r="B23" s="236">
        <v>8</v>
      </c>
      <c r="C23" s="240" t="s">
        <v>17</v>
      </c>
      <c r="D23" s="238">
        <v>11.5</v>
      </c>
      <c r="E23" s="244">
        <f t="shared" si="0"/>
        <v>31.05</v>
      </c>
      <c r="F23" s="244">
        <f t="shared" si="1"/>
        <v>1059.4493150684932</v>
      </c>
      <c r="G23" s="70"/>
      <c r="H23" s="70"/>
      <c r="I23" s="59"/>
      <c r="J23" s="60"/>
      <c r="K23" s="60"/>
      <c r="L23" s="61"/>
      <c r="M23" s="62"/>
      <c r="N23" s="60"/>
      <c r="O23" s="59"/>
      <c r="P23" s="58"/>
      <c r="Q23" s="209" t="s">
        <v>5</v>
      </c>
      <c r="R23" s="93">
        <v>180</v>
      </c>
      <c r="S23" s="93">
        <v>14</v>
      </c>
      <c r="T23" s="203">
        <v>14</v>
      </c>
      <c r="U23" s="92"/>
      <c r="V23" s="81"/>
      <c r="W23" s="74"/>
      <c r="X23" s="89"/>
      <c r="Y23" s="90"/>
      <c r="Z23" s="19"/>
      <c r="AA23" s="8"/>
    </row>
    <row r="24" spans="2:27" ht="26.25">
      <c r="B24" s="236">
        <v>9</v>
      </c>
      <c r="C24" s="240" t="s">
        <v>18</v>
      </c>
      <c r="D24" s="238">
        <v>16.7</v>
      </c>
      <c r="E24" s="244">
        <f t="shared" si="0"/>
        <v>45.09</v>
      </c>
      <c r="F24" s="244">
        <f t="shared" si="1"/>
        <v>1538.5046575342467</v>
      </c>
      <c r="G24" s="70"/>
      <c r="H24" s="70"/>
      <c r="I24" s="59"/>
      <c r="J24" s="60"/>
      <c r="K24" s="60"/>
      <c r="L24" s="61"/>
      <c r="M24" s="62"/>
      <c r="N24" s="60"/>
      <c r="O24" s="59"/>
      <c r="P24" s="58"/>
      <c r="Q24" s="210" t="s">
        <v>32</v>
      </c>
      <c r="R24" s="95" t="s">
        <v>86</v>
      </c>
      <c r="S24" s="96"/>
      <c r="T24" s="204"/>
      <c r="U24" s="92"/>
      <c r="V24" s="81"/>
      <c r="W24" s="74"/>
      <c r="X24" s="89"/>
      <c r="Y24" s="90"/>
      <c r="Z24" s="19"/>
      <c r="AA24" s="8"/>
    </row>
    <row r="25" spans="2:27" ht="26.25">
      <c r="B25" s="236"/>
      <c r="C25" s="241"/>
      <c r="D25" s="238"/>
      <c r="E25" s="244">
        <f t="shared" si="0"/>
        <v>0</v>
      </c>
      <c r="F25" s="244">
        <f t="shared" si="1"/>
        <v>0</v>
      </c>
      <c r="G25" s="70"/>
      <c r="H25" s="70"/>
      <c r="I25" s="59"/>
      <c r="J25" s="60"/>
      <c r="K25" s="60"/>
      <c r="L25" s="61"/>
      <c r="M25" s="62"/>
      <c r="N25" s="60"/>
      <c r="O25" s="59"/>
      <c r="P25" s="58"/>
      <c r="Q25" s="58"/>
      <c r="R25" s="21"/>
      <c r="S25" s="13"/>
      <c r="T25" s="81"/>
      <c r="U25" s="91"/>
      <c r="V25" s="81"/>
      <c r="W25" s="74"/>
      <c r="X25" s="89"/>
      <c r="Y25" s="90"/>
      <c r="Z25" s="19"/>
      <c r="AA25" s="8"/>
    </row>
    <row r="26" spans="2:27" ht="26.25">
      <c r="B26" s="236"/>
      <c r="C26" s="241"/>
      <c r="D26" s="238"/>
      <c r="E26" s="244">
        <f t="shared" si="0"/>
        <v>0</v>
      </c>
      <c r="F26" s="244">
        <f t="shared" si="1"/>
        <v>0</v>
      </c>
      <c r="G26" s="70"/>
      <c r="H26" s="70"/>
      <c r="I26" s="59"/>
      <c r="J26" s="60"/>
      <c r="K26" s="60"/>
      <c r="L26" s="61"/>
      <c r="M26" s="62"/>
      <c r="N26" s="60"/>
      <c r="O26" s="59"/>
      <c r="P26" s="58"/>
      <c r="Q26" s="58"/>
      <c r="R26" s="21"/>
      <c r="S26" s="13"/>
      <c r="T26" s="68"/>
      <c r="U26" s="88"/>
      <c r="V26" s="68"/>
      <c r="W26" s="74"/>
      <c r="X26" s="89"/>
      <c r="Y26" s="90"/>
      <c r="Z26" s="19"/>
      <c r="AA26" s="8"/>
    </row>
    <row r="27" spans="2:27" ht="26.25">
      <c r="B27" s="236"/>
      <c r="C27" s="241"/>
      <c r="D27" s="238"/>
      <c r="E27" s="244">
        <f t="shared" si="0"/>
        <v>0</v>
      </c>
      <c r="F27" s="244">
        <f t="shared" si="1"/>
        <v>0</v>
      </c>
      <c r="G27" s="58"/>
      <c r="H27" s="58"/>
      <c r="I27" s="59"/>
      <c r="J27" s="60"/>
      <c r="K27" s="60"/>
      <c r="L27" s="61"/>
      <c r="M27" s="62"/>
      <c r="N27" s="60"/>
      <c r="O27" s="59"/>
      <c r="P27" s="58"/>
      <c r="Q27" s="58"/>
      <c r="R27" s="21"/>
      <c r="S27" s="13"/>
      <c r="T27" s="68"/>
      <c r="U27" s="88"/>
      <c r="V27" s="68"/>
      <c r="W27" s="74"/>
      <c r="X27" s="89"/>
      <c r="Y27" s="90"/>
      <c r="Z27" s="19"/>
      <c r="AA27" s="8"/>
    </row>
    <row r="28" spans="2:27" ht="26.25">
      <c r="B28" s="236"/>
      <c r="C28" s="241"/>
      <c r="D28" s="237"/>
      <c r="E28" s="244">
        <f t="shared" si="0"/>
        <v>0</v>
      </c>
      <c r="F28" s="244">
        <f t="shared" si="1"/>
        <v>0</v>
      </c>
      <c r="G28" s="58"/>
      <c r="H28" s="58"/>
      <c r="I28" s="59"/>
      <c r="J28" s="60"/>
      <c r="K28" s="60"/>
      <c r="L28" s="61"/>
      <c r="M28" s="62"/>
      <c r="N28" s="60"/>
      <c r="O28" s="59"/>
      <c r="P28" s="58"/>
      <c r="Q28" s="58"/>
      <c r="R28" s="21"/>
      <c r="S28" s="13"/>
      <c r="T28" s="20"/>
      <c r="U28" s="13"/>
      <c r="V28" s="20"/>
      <c r="W28" s="15"/>
      <c r="X28" s="14"/>
      <c r="Y28" s="22"/>
      <c r="Z28" s="19"/>
      <c r="AA28" s="8"/>
    </row>
    <row r="29" spans="2:27" ht="26.25">
      <c r="B29" s="236"/>
      <c r="C29" s="241"/>
      <c r="D29" s="237"/>
      <c r="E29" s="244">
        <f t="shared" si="0"/>
        <v>0</v>
      </c>
      <c r="F29" s="244">
        <f t="shared" si="1"/>
        <v>0</v>
      </c>
      <c r="G29" s="58"/>
      <c r="H29" s="58"/>
      <c r="I29" s="59"/>
      <c r="J29" s="60"/>
      <c r="K29" s="60"/>
      <c r="L29" s="61"/>
      <c r="M29" s="62"/>
      <c r="N29" s="60"/>
      <c r="O29" s="59"/>
      <c r="P29" s="58"/>
      <c r="Q29" s="58"/>
      <c r="R29" s="21"/>
      <c r="S29" s="13"/>
      <c r="T29" s="20"/>
      <c r="U29" s="13"/>
      <c r="V29" s="20"/>
      <c r="W29" s="15"/>
      <c r="X29" s="14"/>
      <c r="Y29" s="22"/>
      <c r="Z29" s="19"/>
      <c r="AA29" s="8"/>
    </row>
    <row r="30" spans="2:27" ht="26.25">
      <c r="B30" s="236"/>
      <c r="C30" s="241"/>
      <c r="D30" s="237"/>
      <c r="E30" s="244">
        <f t="shared" si="0"/>
        <v>0</v>
      </c>
      <c r="F30" s="244">
        <f t="shared" si="1"/>
        <v>0</v>
      </c>
      <c r="G30" s="58"/>
      <c r="H30" s="58"/>
      <c r="I30" s="59"/>
      <c r="J30" s="60"/>
      <c r="K30" s="60"/>
      <c r="L30" s="61"/>
      <c r="M30" s="62"/>
      <c r="N30" s="60"/>
      <c r="O30" s="59"/>
      <c r="P30" s="58"/>
      <c r="Q30" s="58"/>
      <c r="R30" s="21"/>
      <c r="S30" s="13"/>
      <c r="T30" s="20"/>
      <c r="U30" s="13"/>
      <c r="V30" s="20"/>
      <c r="W30" s="15"/>
      <c r="X30" s="14"/>
      <c r="Y30" s="22"/>
      <c r="Z30" s="19"/>
      <c r="AA30" s="8"/>
    </row>
    <row r="31" spans="2:27" ht="26.25">
      <c r="B31" s="242"/>
      <c r="C31" s="243"/>
      <c r="D31" s="243">
        <f>SUM(D16:D30)</f>
        <v>103.4</v>
      </c>
      <c r="E31" s="245">
        <f t="shared" ref="E31:F31" si="2">SUM(E16:E30)</f>
        <v>279.18000000000006</v>
      </c>
      <c r="F31" s="245">
        <f t="shared" si="2"/>
        <v>9525.8312328767133</v>
      </c>
      <c r="G31" s="58"/>
      <c r="H31" s="58"/>
      <c r="I31" s="59"/>
      <c r="J31" s="60"/>
      <c r="K31" s="60"/>
      <c r="L31" s="61"/>
      <c r="M31" s="62"/>
      <c r="N31" s="60"/>
      <c r="O31" s="59"/>
      <c r="P31" s="58"/>
      <c r="Q31" s="58"/>
      <c r="R31" s="21"/>
      <c r="S31" s="13"/>
      <c r="T31" s="20"/>
      <c r="U31" s="13"/>
      <c r="V31" s="20"/>
      <c r="W31" s="15"/>
      <c r="X31" s="14"/>
      <c r="Y31" s="22"/>
      <c r="Z31" s="19"/>
      <c r="AA31" s="8"/>
    </row>
    <row r="32" spans="2:27" ht="20.25">
      <c r="G32" s="58"/>
      <c r="H32" s="58"/>
      <c r="I32" s="59"/>
      <c r="J32" s="60"/>
      <c r="K32" s="60"/>
      <c r="L32" s="61"/>
      <c r="M32" s="62"/>
      <c r="N32" s="60"/>
      <c r="O32" s="59"/>
      <c r="P32" s="58"/>
      <c r="Q32" s="58"/>
      <c r="R32" s="21"/>
      <c r="S32" s="13"/>
      <c r="T32" s="20"/>
      <c r="U32" s="13"/>
      <c r="V32" s="20"/>
      <c r="W32" s="15"/>
      <c r="X32" s="14"/>
      <c r="Y32" s="22"/>
      <c r="Z32" s="19"/>
      <c r="AA32" s="8"/>
    </row>
    <row r="33" spans="2:27" ht="26.25">
      <c r="B33" s="212" t="s">
        <v>94</v>
      </c>
      <c r="G33" s="98"/>
      <c r="H33" s="81"/>
      <c r="I33" s="59"/>
      <c r="J33" s="60"/>
      <c r="K33" s="60"/>
      <c r="L33" s="61"/>
      <c r="M33" s="62"/>
      <c r="N33" s="60"/>
      <c r="O33" s="59"/>
      <c r="P33" s="58"/>
      <c r="Q33" s="58"/>
      <c r="R33" s="21"/>
      <c r="S33" s="13"/>
      <c r="T33" s="20"/>
      <c r="U33" s="13"/>
      <c r="V33" s="20"/>
      <c r="W33" s="15"/>
      <c r="X33" s="14"/>
      <c r="Y33" s="22"/>
      <c r="Z33" s="19"/>
      <c r="AA33" s="8"/>
    </row>
    <row r="34" spans="2:27" ht="26.25">
      <c r="B34" s="102"/>
      <c r="C34" s="103" t="s">
        <v>25</v>
      </c>
      <c r="D34" s="103"/>
      <c r="E34" s="114" t="s">
        <v>48</v>
      </c>
      <c r="F34" s="246" t="s">
        <v>5</v>
      </c>
      <c r="G34" s="98"/>
      <c r="H34" s="81"/>
      <c r="I34" s="63"/>
      <c r="J34" s="60"/>
      <c r="K34" s="60"/>
      <c r="L34" s="61"/>
      <c r="M34" s="62"/>
      <c r="N34" s="60"/>
      <c r="O34" s="63"/>
      <c r="P34" s="58"/>
      <c r="Q34" s="58"/>
      <c r="R34" s="21"/>
      <c r="S34" s="13"/>
      <c r="T34" s="20"/>
      <c r="U34" s="13"/>
      <c r="V34" s="20"/>
      <c r="W34" s="15"/>
      <c r="X34" s="14"/>
      <c r="Y34" s="22"/>
      <c r="Z34" s="19"/>
      <c r="AA34" s="8"/>
    </row>
    <row r="35" spans="2:27" ht="26.25">
      <c r="B35" s="104"/>
      <c r="C35" s="105" t="s">
        <v>23</v>
      </c>
      <c r="D35" s="105"/>
      <c r="E35" s="115" t="s">
        <v>37</v>
      </c>
      <c r="F35" s="247">
        <v>183</v>
      </c>
      <c r="G35" s="100"/>
      <c r="H35" s="49"/>
      <c r="I35" s="212" t="s">
        <v>90</v>
      </c>
      <c r="J35" s="52"/>
      <c r="K35" s="52"/>
      <c r="L35" s="52"/>
      <c r="M35" s="64"/>
      <c r="N35" s="52"/>
      <c r="O35" s="212" t="s">
        <v>89</v>
      </c>
      <c r="P35" s="61"/>
      <c r="Q35" s="61"/>
      <c r="R35" s="23"/>
      <c r="S35" s="16"/>
      <c r="T35" s="15"/>
      <c r="U35" s="15"/>
      <c r="V35" s="15"/>
      <c r="W35" s="15"/>
      <c r="X35" s="15"/>
      <c r="Y35" s="22"/>
      <c r="Z35" s="18"/>
      <c r="AA35" s="8"/>
    </row>
    <row r="36" spans="2:27" ht="26.25">
      <c r="B36" s="106"/>
      <c r="C36" s="107" t="s">
        <v>84</v>
      </c>
      <c r="D36" s="108"/>
      <c r="E36" s="116" t="s">
        <v>83</v>
      </c>
      <c r="F36" s="248">
        <f>(F31*T13/1000)*0.75</f>
        <v>18003.821030136991</v>
      </c>
      <c r="G36" s="100"/>
      <c r="H36" s="74"/>
      <c r="I36" s="169"/>
      <c r="J36" s="183"/>
      <c r="K36" s="170"/>
      <c r="L36" s="170"/>
      <c r="M36" s="171"/>
      <c r="N36" s="10"/>
      <c r="O36" s="122" t="s">
        <v>52</v>
      </c>
      <c r="P36" s="123" t="s">
        <v>28</v>
      </c>
      <c r="Q36" s="123" t="s">
        <v>29</v>
      </c>
      <c r="R36" s="123" t="s">
        <v>30</v>
      </c>
      <c r="S36" s="123" t="s">
        <v>31</v>
      </c>
      <c r="T36" s="123" t="s">
        <v>5</v>
      </c>
      <c r="U36" s="124" t="s">
        <v>32</v>
      </c>
      <c r="V36" s="10"/>
      <c r="W36" s="10"/>
      <c r="X36" s="10"/>
      <c r="Y36" s="11"/>
      <c r="Z36" s="11"/>
    </row>
    <row r="37" spans="2:27" ht="25.5">
      <c r="B37" s="47"/>
      <c r="G37" s="100"/>
      <c r="H37" s="75"/>
      <c r="I37" s="184" t="s">
        <v>4</v>
      </c>
      <c r="J37" s="185"/>
      <c r="K37" s="185" t="s">
        <v>81</v>
      </c>
      <c r="L37" s="185" t="s">
        <v>81</v>
      </c>
      <c r="M37" s="185" t="s">
        <v>81</v>
      </c>
      <c r="N37" s="9"/>
      <c r="O37" s="125" t="s">
        <v>53</v>
      </c>
      <c r="P37" s="126" t="s">
        <v>54</v>
      </c>
      <c r="Q37" s="126" t="s">
        <v>55</v>
      </c>
      <c r="R37" s="126" t="s">
        <v>56</v>
      </c>
      <c r="S37" s="126" t="s">
        <v>57</v>
      </c>
      <c r="T37" s="127" t="s">
        <v>58</v>
      </c>
      <c r="U37" s="128" t="s">
        <v>59</v>
      </c>
      <c r="V37" s="10"/>
      <c r="W37" s="9"/>
      <c r="X37" s="9"/>
      <c r="Y37" s="9"/>
      <c r="Z37" s="11"/>
    </row>
    <row r="38" spans="2:27" ht="30.75">
      <c r="D38" s="212" t="s">
        <v>101</v>
      </c>
      <c r="G38" s="99"/>
      <c r="H38" s="67"/>
      <c r="I38" s="194">
        <f t="shared" ref="I38:I47" si="3">M38*1000/$T$13</f>
        <v>4.4505327245053268</v>
      </c>
      <c r="J38" s="186" t="s">
        <v>77</v>
      </c>
      <c r="K38" s="187">
        <v>0.3</v>
      </c>
      <c r="L38" s="188">
        <f>68.8*0.3</f>
        <v>20.639999999999997</v>
      </c>
      <c r="M38" s="191">
        <f>L38*$Q$45/$Q$46</f>
        <v>11.215342465753423</v>
      </c>
      <c r="N38" s="17"/>
      <c r="O38" s="129" t="s">
        <v>60</v>
      </c>
      <c r="P38" s="130" t="s">
        <v>61</v>
      </c>
      <c r="Q38" s="130" t="s">
        <v>61</v>
      </c>
      <c r="R38" s="131" t="s">
        <v>61</v>
      </c>
      <c r="S38" s="130" t="s">
        <v>61</v>
      </c>
      <c r="T38" s="130" t="s">
        <v>61</v>
      </c>
      <c r="U38" s="132" t="s">
        <v>61</v>
      </c>
      <c r="V38" s="17"/>
      <c r="W38" s="17"/>
      <c r="X38" s="27"/>
      <c r="Y38" s="17"/>
      <c r="Z38" s="17"/>
    </row>
    <row r="39" spans="2:27" ht="26.25">
      <c r="B39" s="47"/>
      <c r="D39" s="105" t="s">
        <v>41</v>
      </c>
      <c r="E39" s="105"/>
      <c r="G39" s="99"/>
      <c r="H39" s="67"/>
      <c r="I39" s="195">
        <f t="shared" si="3"/>
        <v>7.4175545408422119</v>
      </c>
      <c r="J39" s="172" t="s">
        <v>78</v>
      </c>
      <c r="K39" s="160">
        <v>0.5</v>
      </c>
      <c r="L39" s="158">
        <f>68.8*0.5</f>
        <v>34.4</v>
      </c>
      <c r="M39" s="192">
        <f t="shared" ref="M39:M47" si="4">L39*$Q$45/$Q$46</f>
        <v>18.692237442922373</v>
      </c>
      <c r="N39" s="17"/>
      <c r="O39" s="133" t="s">
        <v>62</v>
      </c>
      <c r="P39" s="126">
        <v>8.5</v>
      </c>
      <c r="Q39" s="134" t="s">
        <v>63</v>
      </c>
      <c r="R39" s="134" t="s">
        <v>64</v>
      </c>
      <c r="S39" s="134" t="s">
        <v>65</v>
      </c>
      <c r="T39" s="134" t="s">
        <v>66</v>
      </c>
      <c r="U39" s="135" t="s">
        <v>67</v>
      </c>
      <c r="V39" s="25"/>
      <c r="W39" s="32"/>
      <c r="X39" s="27"/>
      <c r="Y39" s="17"/>
      <c r="Z39" s="31"/>
    </row>
    <row r="40" spans="2:27" ht="26.25">
      <c r="B40" s="47"/>
      <c r="D40" s="118" t="s">
        <v>49</v>
      </c>
      <c r="E40" s="119" t="s">
        <v>40</v>
      </c>
      <c r="F40" s="167" t="s">
        <v>82</v>
      </c>
      <c r="G40" s="67"/>
      <c r="H40" s="67"/>
      <c r="I40" s="195">
        <f t="shared" si="3"/>
        <v>13.351598173515981</v>
      </c>
      <c r="J40" s="173" t="s">
        <v>79</v>
      </c>
      <c r="K40" s="160">
        <v>0.9</v>
      </c>
      <c r="L40" s="158">
        <f>68.8*0.9</f>
        <v>61.92</v>
      </c>
      <c r="M40" s="192">
        <f t="shared" si="4"/>
        <v>33.646027397260276</v>
      </c>
      <c r="N40" s="17"/>
      <c r="O40" s="129" t="s">
        <v>68</v>
      </c>
      <c r="P40" s="130">
        <v>36</v>
      </c>
      <c r="Q40" s="136" t="s">
        <v>69</v>
      </c>
      <c r="R40" s="136" t="s">
        <v>70</v>
      </c>
      <c r="S40" s="136" t="s">
        <v>71</v>
      </c>
      <c r="T40" s="136" t="s">
        <v>72</v>
      </c>
      <c r="U40" s="137" t="s">
        <v>73</v>
      </c>
      <c r="V40" s="25"/>
      <c r="W40" s="31"/>
      <c r="X40" s="31"/>
      <c r="Y40" s="31"/>
      <c r="Z40" s="17"/>
    </row>
    <row r="41" spans="2:27" ht="26.25">
      <c r="B41" s="47"/>
      <c r="D41" s="249" t="s">
        <v>42</v>
      </c>
      <c r="E41" s="250">
        <v>14200</v>
      </c>
      <c r="F41" s="252">
        <f>E41/$T$13</f>
        <v>5.6349206349206353</v>
      </c>
      <c r="G41" s="82"/>
      <c r="H41" s="82"/>
      <c r="I41" s="195">
        <f t="shared" si="3"/>
        <v>14.835109081684424</v>
      </c>
      <c r="J41" s="174" t="s">
        <v>20</v>
      </c>
      <c r="K41" s="160">
        <v>1</v>
      </c>
      <c r="L41" s="168">
        <v>68.8</v>
      </c>
      <c r="M41" s="192">
        <f t="shared" si="4"/>
        <v>37.384474885844746</v>
      </c>
      <c r="N41" s="31"/>
      <c r="O41" s="28"/>
      <c r="P41" s="33"/>
      <c r="Q41" s="24"/>
      <c r="R41" s="24"/>
      <c r="S41" s="28"/>
      <c r="T41" s="17"/>
      <c r="U41" s="28"/>
      <c r="V41" s="25"/>
      <c r="W41" s="26"/>
      <c r="X41" s="31"/>
      <c r="Y41" s="31"/>
      <c r="Z41" s="31"/>
    </row>
    <row r="42" spans="2:27" ht="26.25">
      <c r="B42" s="47"/>
      <c r="D42" s="249" t="s">
        <v>43</v>
      </c>
      <c r="E42" s="250">
        <v>15400</v>
      </c>
      <c r="F42" s="252">
        <f>E42/$T$13</f>
        <v>6.1111111111111107</v>
      </c>
      <c r="G42" s="83"/>
      <c r="H42" s="49"/>
      <c r="I42" s="195">
        <f t="shared" si="3"/>
        <v>16.31861998985287</v>
      </c>
      <c r="J42" s="175" t="s">
        <v>29</v>
      </c>
      <c r="K42" s="160">
        <v>1.1000000000000001</v>
      </c>
      <c r="L42" s="158">
        <f>68.8*1.1</f>
        <v>75.680000000000007</v>
      </c>
      <c r="M42" s="192">
        <f t="shared" si="4"/>
        <v>41.12292237442923</v>
      </c>
      <c r="N42" s="34"/>
      <c r="O42" s="138" t="s">
        <v>50</v>
      </c>
      <c r="P42" s="139" t="s">
        <v>51</v>
      </c>
      <c r="Q42" s="140"/>
      <c r="R42" s="138" t="s">
        <v>52</v>
      </c>
      <c r="S42" s="138"/>
      <c r="T42" s="157" t="s">
        <v>5</v>
      </c>
      <c r="U42" s="138"/>
      <c r="V42" s="34"/>
      <c r="W42" s="34"/>
      <c r="X42" s="34"/>
      <c r="Y42" s="34"/>
      <c r="Z42" s="34"/>
    </row>
    <row r="43" spans="2:27" ht="26.25">
      <c r="B43" s="47"/>
      <c r="D43" s="249" t="s">
        <v>44</v>
      </c>
      <c r="E43" s="250">
        <v>17005</v>
      </c>
      <c r="F43" s="252">
        <f>E43/$T$13</f>
        <v>6.7480158730158726</v>
      </c>
      <c r="G43" s="81"/>
      <c r="H43" s="81"/>
      <c r="I43" s="195">
        <f t="shared" si="3"/>
        <v>20.027397260273972</v>
      </c>
      <c r="J43" s="176" t="s">
        <v>30</v>
      </c>
      <c r="K43" s="160">
        <v>1.35</v>
      </c>
      <c r="L43" s="158">
        <f>68.8*1.35</f>
        <v>92.88</v>
      </c>
      <c r="M43" s="192">
        <f t="shared" si="4"/>
        <v>50.469041095890411</v>
      </c>
      <c r="N43" s="20"/>
      <c r="O43" s="141"/>
      <c r="P43" s="142"/>
      <c r="Q43" s="143"/>
      <c r="R43" s="141" t="s">
        <v>53</v>
      </c>
      <c r="S43" s="144">
        <v>2101</v>
      </c>
      <c r="T43" s="256">
        <v>2468</v>
      </c>
      <c r="U43" s="257">
        <v>3000</v>
      </c>
      <c r="V43" s="20"/>
      <c r="W43" s="20"/>
      <c r="X43" s="14"/>
      <c r="Y43" s="22"/>
      <c r="Z43" s="19"/>
    </row>
    <row r="44" spans="2:27" ht="33.75" customHeight="1">
      <c r="B44" s="47"/>
      <c r="D44" s="249" t="s">
        <v>45</v>
      </c>
      <c r="E44" s="250">
        <v>12380</v>
      </c>
      <c r="F44" s="252">
        <f>E44/$T$13</f>
        <v>4.912698412698413</v>
      </c>
      <c r="G44" s="81"/>
      <c r="H44" s="81"/>
      <c r="I44" s="195">
        <f t="shared" si="3"/>
        <v>25.961440892947742</v>
      </c>
      <c r="J44" s="177" t="s">
        <v>31</v>
      </c>
      <c r="K44" s="160">
        <v>1.75</v>
      </c>
      <c r="L44" s="158">
        <f>68.8*1.75</f>
        <v>120.39999999999999</v>
      </c>
      <c r="M44" s="192">
        <f t="shared" si="4"/>
        <v>65.422831050228311</v>
      </c>
      <c r="N44" s="20"/>
      <c r="O44" s="145" t="s">
        <v>74</v>
      </c>
      <c r="P44" s="146"/>
      <c r="Q44" s="147"/>
      <c r="R44" s="148" t="s">
        <v>60</v>
      </c>
      <c r="S44" s="148" t="s">
        <v>61</v>
      </c>
      <c r="T44" s="148" t="s">
        <v>61</v>
      </c>
      <c r="U44" s="148" t="s">
        <v>61</v>
      </c>
      <c r="V44" s="20"/>
      <c r="W44" s="20"/>
      <c r="X44" s="14"/>
      <c r="Y44" s="22"/>
      <c r="Z44" s="19"/>
    </row>
    <row r="45" spans="2:27" ht="33.75" customHeight="1">
      <c r="B45" s="47"/>
      <c r="D45" s="251" t="s">
        <v>46</v>
      </c>
      <c r="E45" s="190">
        <v>14900</v>
      </c>
      <c r="F45" s="252">
        <f>E45/$T$13</f>
        <v>5.912698412698413</v>
      </c>
      <c r="G45" s="81"/>
      <c r="H45" s="81"/>
      <c r="I45" s="195">
        <f t="shared" si="3"/>
        <v>34.120750887874173</v>
      </c>
      <c r="J45" s="178" t="s">
        <v>5</v>
      </c>
      <c r="K45" s="160">
        <v>2.2999999999999998</v>
      </c>
      <c r="L45" s="158">
        <f>68.8*2.3</f>
        <v>158.23999999999998</v>
      </c>
      <c r="M45" s="192">
        <f t="shared" si="4"/>
        <v>85.984292237442915</v>
      </c>
      <c r="O45" s="149" t="s">
        <v>75</v>
      </c>
      <c r="P45" s="150" t="s">
        <v>9</v>
      </c>
      <c r="Q45" s="255">
        <v>1190</v>
      </c>
      <c r="R45" s="150">
        <v>0.2</v>
      </c>
      <c r="S45" s="150">
        <v>34</v>
      </c>
      <c r="T45" s="151">
        <f>IF(T43=0,0,((T43-S43)*(U45-S45)/(U43-S43))+S45)</f>
        <v>39.266184649610679</v>
      </c>
      <c r="U45" s="150">
        <v>46.9</v>
      </c>
      <c r="V45" s="20"/>
      <c r="W45" s="20"/>
      <c r="X45" s="14"/>
      <c r="Y45" s="22"/>
      <c r="Z45" s="19"/>
    </row>
    <row r="46" spans="2:27" ht="33.75" customHeight="1">
      <c r="B46" s="47"/>
      <c r="D46" s="117" t="s">
        <v>47</v>
      </c>
      <c r="E46" s="253">
        <f>(E41+E42+E43+E44+E45)/5</f>
        <v>14777</v>
      </c>
      <c r="F46" s="254">
        <f>(F41+F42+F43+F44+F45)/5</f>
        <v>5.8638888888888889</v>
      </c>
      <c r="G46" s="81"/>
      <c r="H46" s="81"/>
      <c r="I46" s="195">
        <f t="shared" si="3"/>
        <v>44.505327245053266</v>
      </c>
      <c r="J46" s="179" t="s">
        <v>32</v>
      </c>
      <c r="K46" s="160">
        <v>3</v>
      </c>
      <c r="L46" s="158">
        <f>68.8*3</f>
        <v>206.39999999999998</v>
      </c>
      <c r="M46" s="192">
        <f t="shared" si="4"/>
        <v>112.15342465753423</v>
      </c>
      <c r="O46" s="149" t="s">
        <v>76</v>
      </c>
      <c r="P46" s="150" t="s">
        <v>10</v>
      </c>
      <c r="Q46" s="255">
        <v>2190</v>
      </c>
      <c r="R46" s="258">
        <f>IF(Q46=0,0,(Q45/Q46))</f>
        <v>0.54337899543378998</v>
      </c>
      <c r="S46" s="259"/>
      <c r="T46" s="260">
        <f>IF(T45=0,0,((T47-T45)*(R46-R45)/(R47-R45))+T45)</f>
        <v>68.779262817931354</v>
      </c>
      <c r="U46" s="150"/>
      <c r="V46" s="20"/>
      <c r="W46" s="20"/>
      <c r="X46" s="14"/>
      <c r="Y46" s="22"/>
      <c r="Z46" s="19"/>
    </row>
    <row r="47" spans="2:27" ht="33.75" customHeight="1">
      <c r="B47" s="47"/>
      <c r="C47" s="101"/>
      <c r="D47" s="81"/>
      <c r="E47" s="189"/>
      <c r="G47" s="49"/>
      <c r="H47" s="49"/>
      <c r="I47" s="196">
        <f t="shared" si="3"/>
        <v>56.373414510400806</v>
      </c>
      <c r="J47" s="180" t="s">
        <v>80</v>
      </c>
      <c r="K47" s="181">
        <v>3.8</v>
      </c>
      <c r="L47" s="182">
        <f>68.8*3.8</f>
        <v>261.44</v>
      </c>
      <c r="M47" s="193">
        <f t="shared" si="4"/>
        <v>142.06100456621004</v>
      </c>
      <c r="O47" s="152"/>
      <c r="P47" s="153"/>
      <c r="Q47" s="154"/>
      <c r="R47" s="155">
        <v>0.9</v>
      </c>
      <c r="S47" s="155">
        <v>88</v>
      </c>
      <c r="T47" s="156">
        <f>IF(T43=0,0,(((T43-S43)*(U47-S47)/(U43-S43)))+S47)</f>
        <v>99.430478309232484</v>
      </c>
      <c r="U47" s="155">
        <v>116</v>
      </c>
      <c r="V47" s="20"/>
      <c r="W47" s="20"/>
      <c r="X47" s="14"/>
      <c r="Y47" s="22"/>
      <c r="Z47" s="19"/>
    </row>
    <row r="48" spans="2:27" ht="33.75" customHeight="1">
      <c r="B48" s="77"/>
      <c r="G48" s="43"/>
      <c r="H48" s="43"/>
      <c r="I48" s="36"/>
      <c r="O48" s="13"/>
      <c r="P48" s="21"/>
      <c r="Q48" s="158"/>
      <c r="R48" s="21"/>
      <c r="S48" s="13"/>
      <c r="T48" s="20"/>
      <c r="U48" s="13"/>
      <c r="V48" s="20"/>
      <c r="W48" s="20"/>
      <c r="X48" s="14"/>
      <c r="Y48" s="22"/>
      <c r="Z48" s="19"/>
    </row>
    <row r="49" spans="2:31" ht="33.75" customHeight="1">
      <c r="B49" s="79"/>
      <c r="C49" s="163"/>
      <c r="D49" s="78"/>
      <c r="E49" s="162"/>
      <c r="F49" s="162"/>
      <c r="G49" s="43"/>
      <c r="H49" s="43"/>
      <c r="I49" s="36"/>
      <c r="O49" s="13"/>
      <c r="P49" s="159"/>
      <c r="Q49" s="158"/>
      <c r="R49" s="21"/>
      <c r="S49" s="13"/>
      <c r="T49" s="20"/>
      <c r="U49" s="13"/>
      <c r="V49" s="20"/>
      <c r="W49" s="20"/>
      <c r="X49" s="14"/>
      <c r="Y49" s="22"/>
      <c r="Z49" s="19"/>
    </row>
    <row r="50" spans="2:31" ht="33.75" customHeight="1">
      <c r="B50" s="79"/>
      <c r="C50" s="163"/>
      <c r="D50" s="78"/>
      <c r="E50" s="162"/>
      <c r="F50" s="162"/>
      <c r="G50" s="58"/>
      <c r="H50" s="58"/>
      <c r="I50" s="35"/>
      <c r="O50" s="13"/>
      <c r="P50" s="161"/>
      <c r="Q50" s="158"/>
      <c r="R50" s="21"/>
      <c r="S50" s="13"/>
      <c r="T50" s="20"/>
      <c r="U50" s="13"/>
      <c r="V50" s="20"/>
      <c r="W50" s="20"/>
      <c r="X50" s="14"/>
      <c r="Y50" s="22"/>
      <c r="Z50" s="19"/>
    </row>
    <row r="51" spans="2:31" ht="33.75" customHeight="1">
      <c r="B51" s="76"/>
      <c r="C51" s="162"/>
      <c r="D51" s="164"/>
      <c r="E51" s="159"/>
      <c r="F51" s="166"/>
      <c r="G51" s="58"/>
      <c r="H51" s="58"/>
      <c r="I51" s="35"/>
      <c r="O51" s="13"/>
      <c r="P51" s="161"/>
      <c r="Q51" s="158"/>
      <c r="R51" s="21"/>
      <c r="S51" s="13"/>
      <c r="T51" s="20"/>
      <c r="U51" s="13"/>
      <c r="V51" s="20"/>
      <c r="W51" s="20"/>
      <c r="X51" s="14"/>
      <c r="Y51" s="22"/>
      <c r="Z51" s="19"/>
    </row>
    <row r="52" spans="2:31" ht="33.75" customHeight="1">
      <c r="B52" s="76"/>
      <c r="C52" s="162"/>
      <c r="D52" s="164"/>
      <c r="E52" s="159"/>
      <c r="F52" s="159"/>
      <c r="G52" s="58"/>
      <c r="H52" s="58"/>
      <c r="I52" s="35"/>
      <c r="O52" s="13"/>
      <c r="P52" s="161"/>
      <c r="Q52" s="158"/>
      <c r="R52" s="21"/>
      <c r="S52" s="13"/>
      <c r="T52" s="20"/>
      <c r="U52" s="13"/>
      <c r="V52" s="20"/>
      <c r="W52" s="20"/>
      <c r="X52" s="14"/>
      <c r="Y52" s="22"/>
      <c r="Z52" s="19"/>
      <c r="AA52" s="11"/>
      <c r="AB52" s="11"/>
      <c r="AC52" s="11"/>
      <c r="AD52" s="11"/>
      <c r="AE52" s="11"/>
    </row>
    <row r="53" spans="2:31" ht="33.75" customHeight="1">
      <c r="B53" s="76"/>
      <c r="C53" s="162"/>
      <c r="D53" s="164"/>
      <c r="E53" s="159"/>
      <c r="F53" s="159"/>
      <c r="G53" s="58"/>
      <c r="H53" s="58"/>
      <c r="I53" s="35"/>
      <c r="O53" s="13"/>
      <c r="P53" s="159"/>
      <c r="Q53" s="158"/>
      <c r="R53" s="21"/>
      <c r="S53" s="13"/>
      <c r="T53" s="20"/>
      <c r="U53" s="13"/>
      <c r="V53" s="20"/>
      <c r="W53" s="20"/>
      <c r="X53" s="14"/>
      <c r="Y53" s="22"/>
      <c r="Z53" s="19"/>
      <c r="AA53" s="11"/>
      <c r="AB53" s="11"/>
      <c r="AC53" s="11"/>
      <c r="AD53" s="11"/>
      <c r="AE53" s="11"/>
    </row>
    <row r="54" spans="2:31" ht="33.75" customHeight="1">
      <c r="B54" s="76"/>
      <c r="C54" s="162"/>
      <c r="D54" s="164"/>
      <c r="E54" s="159"/>
      <c r="F54" s="159"/>
      <c r="G54" s="58"/>
      <c r="H54" s="58"/>
      <c r="I54" s="35"/>
      <c r="O54" s="13"/>
      <c r="P54" s="159"/>
      <c r="Q54" s="158"/>
      <c r="R54" s="21"/>
      <c r="S54" s="13"/>
      <c r="T54" s="20"/>
      <c r="U54" s="13"/>
      <c r="V54" s="20"/>
      <c r="W54" s="20"/>
      <c r="X54" s="14"/>
      <c r="Y54" s="22"/>
      <c r="Z54" s="19"/>
      <c r="AA54" s="11"/>
      <c r="AB54" s="11"/>
      <c r="AC54" s="11"/>
      <c r="AD54" s="11"/>
      <c r="AE54" s="11"/>
    </row>
    <row r="55" spans="2:31" ht="33.75" customHeight="1">
      <c r="B55" s="76"/>
      <c r="C55" s="162"/>
      <c r="D55" s="164"/>
      <c r="E55" s="159"/>
      <c r="F55" s="159"/>
      <c r="G55" s="58"/>
      <c r="H55" s="58"/>
      <c r="I55" s="35"/>
      <c r="O55" s="13"/>
      <c r="P55" s="159"/>
      <c r="Q55" s="158"/>
      <c r="R55" s="21"/>
      <c r="S55" s="13"/>
      <c r="T55" s="20"/>
      <c r="U55" s="13"/>
      <c r="V55" s="20"/>
      <c r="W55" s="20"/>
      <c r="X55" s="14"/>
      <c r="Y55" s="22"/>
      <c r="Z55" s="19"/>
      <c r="AA55" s="11"/>
      <c r="AB55" s="11"/>
      <c r="AC55" s="11"/>
      <c r="AD55" s="11"/>
      <c r="AE55" s="11"/>
    </row>
    <row r="56" spans="2:31" ht="33.75" customHeight="1">
      <c r="B56" s="76"/>
      <c r="C56" s="164"/>
      <c r="D56" s="164"/>
      <c r="E56" s="164"/>
      <c r="F56" s="164"/>
      <c r="G56" s="43"/>
      <c r="H56" s="43"/>
      <c r="I56" s="15"/>
      <c r="J56" s="15"/>
      <c r="K56" s="15"/>
      <c r="L56" s="15"/>
      <c r="M56" s="15"/>
      <c r="N56" s="15"/>
      <c r="O56" s="15"/>
      <c r="P56" s="159"/>
      <c r="Q56" s="158"/>
      <c r="R56" s="23"/>
      <c r="S56" s="16"/>
      <c r="T56" s="15"/>
      <c r="U56" s="15"/>
      <c r="V56" s="15"/>
      <c r="W56" s="15"/>
      <c r="X56" s="15"/>
      <c r="Y56" s="22"/>
      <c r="Z56" s="18"/>
      <c r="AA56" s="11"/>
      <c r="AB56" s="11"/>
      <c r="AC56" s="11"/>
      <c r="AD56" s="11"/>
      <c r="AE56" s="11"/>
    </row>
    <row r="57" spans="2:31" ht="33.75" customHeight="1">
      <c r="B57" s="76"/>
      <c r="C57" s="165"/>
      <c r="D57" s="165"/>
      <c r="E57" s="165"/>
      <c r="F57" s="165"/>
      <c r="G57" s="78"/>
      <c r="H57" s="78"/>
      <c r="I57" s="11"/>
      <c r="J57" s="10"/>
      <c r="K57" s="17"/>
      <c r="L57" s="17"/>
      <c r="M57" s="17"/>
      <c r="N57" s="10"/>
      <c r="O57" s="10"/>
      <c r="P57" s="159"/>
      <c r="Q57" s="158"/>
      <c r="R57" s="37"/>
      <c r="S57" s="11"/>
      <c r="T57" s="11"/>
      <c r="U57" s="11"/>
      <c r="V57" s="11"/>
      <c r="W57" s="11"/>
      <c r="X57" s="11"/>
      <c r="Y57" s="38"/>
      <c r="Z57" s="11"/>
      <c r="AA57" s="11"/>
      <c r="AB57" s="11"/>
      <c r="AC57" s="11"/>
      <c r="AD57" s="11"/>
      <c r="AE57" s="11"/>
    </row>
    <row r="58" spans="2:31" ht="33.75" customHeight="1">
      <c r="C58" s="11"/>
      <c r="D58" s="11"/>
      <c r="E58" s="11"/>
      <c r="F58" s="11"/>
      <c r="G58" s="11"/>
      <c r="H58" s="11"/>
      <c r="I58" s="11"/>
      <c r="J58" s="11"/>
      <c r="K58" s="11"/>
      <c r="L58" s="39"/>
      <c r="M58" s="11"/>
      <c r="N58" s="11"/>
      <c r="O58" s="11"/>
      <c r="P58" s="159"/>
      <c r="Q58" s="158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2:31" ht="33.75" customHeight="1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2:31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2:31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2:31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2:31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</sheetData>
  <sheetProtection password="F3B8" sheet="1" objects="1" scenarios="1" selectLockedCells="1"/>
  <mergeCells count="1">
    <mergeCell ref="Q14:R14"/>
  </mergeCells>
  <pageMargins left="0.7" right="0.7" top="0.75" bottom="0.75" header="0.3" footer="0.3"/>
  <pageSetup paperSize="9" scale="3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2019-05-09T07:53:29Z</cp:lastPrinted>
  <dcterms:created xsi:type="dcterms:W3CDTF">2019-05-09T07:52:14Z</dcterms:created>
  <dcterms:modified xsi:type="dcterms:W3CDTF">2024-10-17T16:17:08Z</dcterms:modified>
</cp:coreProperties>
</file>